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6\03_原本\"/>
    </mc:Choice>
  </mc:AlternateContent>
  <xr:revisionPtr revIDLastSave="0" documentId="13_ncr:1_{2D16854A-5679-423A-93CC-28793D507376}" xr6:coauthVersionLast="47" xr6:coauthVersionMax="47" xr10:uidLastSave="{00000000-0000-0000-0000-000000000000}"/>
  <bookViews>
    <workbookView xWindow="1392" yWindow="2040" windowWidth="17280" windowHeight="8880" activeTab="2" xr2:uid="{00000000-000D-0000-FFFF-FFFF00000000}"/>
  </bookViews>
  <sheets>
    <sheet name="財政力" sheetId="51" r:id="rId1"/>
    <sheet name="決算額（歳入）" sheetId="52" r:id="rId2"/>
    <sheet name="決算額（歳出）" sheetId="53" r:id="rId3"/>
  </sheets>
  <definedNames>
    <definedName name="_xlnm.Print_Area" localSheetId="2">'決算額（歳出）'!$A$1:$W$118</definedName>
    <definedName name="_xlnm.Print_Area" localSheetId="1">'決算額（歳入）'!$A$1:$AB$120</definedName>
    <definedName name="_xlnm.Print_Area" localSheetId="0">財政力!$A$1:$H$34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53" l="1"/>
  <c r="B106" i="53"/>
  <c r="B105" i="53"/>
  <c r="B104" i="53"/>
  <c r="B102" i="53"/>
  <c r="B100" i="53"/>
  <c r="O98" i="53"/>
  <c r="N98" i="53"/>
  <c r="M98" i="53"/>
  <c r="L98" i="53"/>
  <c r="K98" i="53"/>
  <c r="J98" i="53"/>
  <c r="I98" i="53"/>
  <c r="H98" i="53"/>
  <c r="G98" i="53"/>
  <c r="F98" i="53"/>
  <c r="E98" i="53"/>
  <c r="D98" i="53"/>
  <c r="C98" i="53"/>
  <c r="N96" i="53"/>
  <c r="M96" i="53"/>
  <c r="L96" i="53"/>
  <c r="K96" i="53"/>
  <c r="J96" i="53"/>
  <c r="I96" i="53"/>
  <c r="H96" i="53"/>
  <c r="G96" i="53"/>
  <c r="F96" i="53"/>
  <c r="E96" i="53"/>
  <c r="D96" i="53"/>
  <c r="C96" i="53"/>
  <c r="N94" i="53"/>
  <c r="M94" i="53"/>
  <c r="L94" i="53"/>
  <c r="K94" i="53"/>
  <c r="J94" i="53"/>
  <c r="I94" i="53"/>
  <c r="H94" i="53"/>
  <c r="G94" i="53"/>
  <c r="F94" i="53"/>
  <c r="E94" i="53"/>
  <c r="D94" i="53"/>
  <c r="C94" i="53"/>
  <c r="O92" i="53"/>
  <c r="N92" i="53"/>
  <c r="M92" i="53"/>
  <c r="K92" i="53"/>
  <c r="J92" i="53"/>
  <c r="I92" i="53"/>
  <c r="H92" i="53"/>
  <c r="G92" i="53"/>
  <c r="F92" i="53"/>
  <c r="E92" i="53"/>
  <c r="D92" i="53"/>
  <c r="C92" i="53"/>
  <c r="O90" i="53"/>
  <c r="N90" i="53"/>
  <c r="M90" i="53"/>
  <c r="L90" i="53"/>
  <c r="K90" i="53"/>
  <c r="J90" i="53"/>
  <c r="I90" i="53"/>
  <c r="H90" i="53"/>
  <c r="G90" i="53"/>
  <c r="F90" i="53"/>
  <c r="D90" i="53"/>
  <c r="C90" i="53"/>
  <c r="O88" i="53"/>
  <c r="N88" i="53"/>
  <c r="M88" i="53"/>
  <c r="L88" i="53"/>
  <c r="K88" i="53"/>
  <c r="B88" i="53" s="1"/>
  <c r="J88" i="53"/>
  <c r="I88" i="53"/>
  <c r="H88" i="53"/>
  <c r="G88" i="53"/>
  <c r="F88" i="53"/>
  <c r="E88" i="53"/>
  <c r="D88" i="53"/>
  <c r="C88" i="53"/>
  <c r="O86" i="53"/>
  <c r="N86" i="53"/>
  <c r="M86" i="53"/>
  <c r="L86" i="53"/>
  <c r="K86" i="53"/>
  <c r="D86" i="53"/>
  <c r="C86" i="53"/>
  <c r="B85" i="53"/>
  <c r="O84" i="53"/>
  <c r="N84" i="53"/>
  <c r="M84" i="53"/>
  <c r="L84" i="53"/>
  <c r="K84" i="53"/>
  <c r="J84" i="53"/>
  <c r="I84" i="53"/>
  <c r="H84" i="53"/>
  <c r="G84" i="53"/>
  <c r="F84" i="53"/>
  <c r="E84" i="53"/>
  <c r="B84" i="53" s="1"/>
  <c r="D84" i="53"/>
  <c r="C84" i="53"/>
  <c r="O82" i="53"/>
  <c r="N82" i="53"/>
  <c r="M82" i="53"/>
  <c r="L82" i="53"/>
  <c r="K82" i="53"/>
  <c r="J82" i="53"/>
  <c r="I82" i="53"/>
  <c r="H82" i="53"/>
  <c r="G82" i="53"/>
  <c r="F82" i="53"/>
  <c r="E82" i="53"/>
  <c r="D82" i="53"/>
  <c r="C82" i="53"/>
  <c r="O80" i="53"/>
  <c r="N80" i="53"/>
  <c r="M80" i="53"/>
  <c r="L80" i="53"/>
  <c r="K80" i="53"/>
  <c r="J80" i="53"/>
  <c r="I80" i="53"/>
  <c r="H80" i="53"/>
  <c r="G80" i="53"/>
  <c r="F80" i="53"/>
  <c r="E80" i="53"/>
  <c r="D80" i="53"/>
  <c r="C80" i="53"/>
  <c r="O78" i="53"/>
  <c r="N78" i="53"/>
  <c r="M78" i="53"/>
  <c r="L78" i="53"/>
  <c r="K78" i="53"/>
  <c r="J78" i="53"/>
  <c r="I78" i="53"/>
  <c r="H78" i="53"/>
  <c r="G78" i="53"/>
  <c r="F78" i="53"/>
  <c r="E78" i="53"/>
  <c r="D78" i="53"/>
  <c r="C78" i="53"/>
  <c r="O76" i="53"/>
  <c r="N76" i="53"/>
  <c r="M76" i="53"/>
  <c r="L76" i="53"/>
  <c r="K76" i="53"/>
  <c r="J76" i="53"/>
  <c r="I76" i="53"/>
  <c r="H76" i="53"/>
  <c r="G76" i="53"/>
  <c r="F76" i="53"/>
  <c r="E76" i="53"/>
  <c r="D76" i="53"/>
  <c r="C76" i="53"/>
  <c r="B76" i="53" s="1"/>
  <c r="Q75" i="53"/>
  <c r="O74" i="53"/>
  <c r="N74" i="53"/>
  <c r="M74" i="53"/>
  <c r="L74" i="53"/>
  <c r="K74" i="53"/>
  <c r="J74" i="53"/>
  <c r="I74" i="53"/>
  <c r="H74" i="53"/>
  <c r="G74" i="53"/>
  <c r="F74" i="53"/>
  <c r="E74" i="53"/>
  <c r="D74" i="53"/>
  <c r="C74" i="53"/>
  <c r="Q73" i="53"/>
  <c r="L72" i="53"/>
  <c r="K72" i="53"/>
  <c r="J72" i="53"/>
  <c r="I72" i="53"/>
  <c r="H72" i="53"/>
  <c r="G72" i="53"/>
  <c r="Q71" i="53"/>
  <c r="B71" i="53"/>
  <c r="O70" i="53"/>
  <c r="N70" i="53"/>
  <c r="E70" i="53"/>
  <c r="D70" i="53"/>
  <c r="C70" i="53"/>
  <c r="Q69" i="53"/>
  <c r="B69" i="53"/>
  <c r="M70" i="53" s="1"/>
  <c r="Q68" i="53"/>
  <c r="K68" i="53"/>
  <c r="J68" i="53"/>
  <c r="I68" i="53"/>
  <c r="H68" i="53"/>
  <c r="G68" i="53"/>
  <c r="F68" i="53"/>
  <c r="E68" i="53"/>
  <c r="D68" i="53"/>
  <c r="Q67" i="53"/>
  <c r="B67" i="53"/>
  <c r="O68" i="53" s="1"/>
  <c r="Q66" i="53"/>
  <c r="Q65" i="53"/>
  <c r="B65" i="53"/>
  <c r="Q64" i="53"/>
  <c r="O64" i="53"/>
  <c r="N64" i="53"/>
  <c r="M64" i="53"/>
  <c r="K64" i="53"/>
  <c r="J64" i="53"/>
  <c r="I64" i="53"/>
  <c r="H64" i="53"/>
  <c r="G64" i="53"/>
  <c r="F64" i="53"/>
  <c r="E64" i="53"/>
  <c r="D64" i="53"/>
  <c r="C64" i="53"/>
  <c r="B64" i="53" s="1"/>
  <c r="Q63" i="53"/>
  <c r="B63" i="53"/>
  <c r="L64" i="53" s="1"/>
  <c r="B47" i="53"/>
  <c r="B46" i="53"/>
  <c r="R45" i="53"/>
  <c r="P45" i="53"/>
  <c r="O45" i="53"/>
  <c r="B45" i="53"/>
  <c r="R43" i="53"/>
  <c r="P43" i="53"/>
  <c r="O43" i="53"/>
  <c r="B43" i="53"/>
  <c r="R41" i="53"/>
  <c r="P41" i="53"/>
  <c r="O41" i="53"/>
  <c r="B41" i="53"/>
  <c r="V39" i="53"/>
  <c r="U39" i="53"/>
  <c r="T39" i="53"/>
  <c r="S39" i="53"/>
  <c r="R39" i="53"/>
  <c r="Q39" i="53"/>
  <c r="P39" i="53"/>
  <c r="O39" i="53"/>
  <c r="N39" i="53"/>
  <c r="M39" i="53"/>
  <c r="L39" i="53"/>
  <c r="K39" i="53"/>
  <c r="J39" i="53"/>
  <c r="I39" i="53"/>
  <c r="H39" i="53"/>
  <c r="G39" i="53"/>
  <c r="F39" i="53"/>
  <c r="E39" i="53"/>
  <c r="D39" i="53"/>
  <c r="C39" i="53"/>
  <c r="V37" i="53"/>
  <c r="U37" i="53"/>
  <c r="T37" i="53"/>
  <c r="S37" i="53"/>
  <c r="R37" i="53"/>
  <c r="Q37" i="53"/>
  <c r="P37" i="53"/>
  <c r="O37" i="53"/>
  <c r="N37" i="53"/>
  <c r="M37" i="53"/>
  <c r="L37" i="53"/>
  <c r="K37" i="53"/>
  <c r="J37" i="53"/>
  <c r="I37" i="53"/>
  <c r="H37" i="53"/>
  <c r="G37" i="53"/>
  <c r="F37" i="53"/>
  <c r="E37" i="53"/>
  <c r="D37" i="53"/>
  <c r="C37" i="53"/>
  <c r="V35" i="53"/>
  <c r="U35" i="53"/>
  <c r="T35" i="53"/>
  <c r="S35" i="53"/>
  <c r="R35" i="53"/>
  <c r="Q35" i="53"/>
  <c r="P35" i="53"/>
  <c r="O35" i="53"/>
  <c r="N35" i="53"/>
  <c r="M35" i="53"/>
  <c r="L35" i="53"/>
  <c r="K35" i="53"/>
  <c r="J35" i="53"/>
  <c r="I35" i="53"/>
  <c r="H35" i="53"/>
  <c r="G35" i="53"/>
  <c r="F35" i="53"/>
  <c r="E35" i="53"/>
  <c r="D35" i="53"/>
  <c r="C35" i="53"/>
  <c r="V33" i="53"/>
  <c r="U33" i="53"/>
  <c r="T33" i="53"/>
  <c r="S33" i="53"/>
  <c r="R33" i="53"/>
  <c r="Q33" i="53"/>
  <c r="P33" i="53"/>
  <c r="O33" i="53"/>
  <c r="N33" i="53"/>
  <c r="M33" i="53"/>
  <c r="L33" i="53"/>
  <c r="K33" i="53"/>
  <c r="J33" i="53"/>
  <c r="I33" i="53"/>
  <c r="H33" i="53"/>
  <c r="G33" i="53"/>
  <c r="F33" i="53"/>
  <c r="E33" i="53"/>
  <c r="D33" i="53"/>
  <c r="C33" i="53"/>
  <c r="V31" i="53"/>
  <c r="U31" i="53"/>
  <c r="T31" i="53"/>
  <c r="S31" i="53"/>
  <c r="R31" i="53"/>
  <c r="Q31" i="53"/>
  <c r="P31" i="53"/>
  <c r="M31" i="53"/>
  <c r="K31" i="53"/>
  <c r="J31" i="53"/>
  <c r="I31" i="53"/>
  <c r="H31" i="53"/>
  <c r="G31" i="53"/>
  <c r="F31" i="53"/>
  <c r="E31" i="53"/>
  <c r="D31" i="53"/>
  <c r="C31" i="53"/>
  <c r="B31" i="53" s="1"/>
  <c r="V29" i="53"/>
  <c r="U29" i="53"/>
  <c r="T29" i="53"/>
  <c r="S29" i="53"/>
  <c r="R29" i="53"/>
  <c r="Q29" i="53"/>
  <c r="P29" i="53"/>
  <c r="N29" i="53"/>
  <c r="M29" i="53"/>
  <c r="L29" i="53"/>
  <c r="K29" i="53"/>
  <c r="J29" i="53"/>
  <c r="I29" i="53"/>
  <c r="H29" i="53"/>
  <c r="G29" i="53"/>
  <c r="F29" i="53"/>
  <c r="E29" i="53"/>
  <c r="D29" i="53"/>
  <c r="C29" i="53"/>
  <c r="V27" i="53"/>
  <c r="U27" i="53"/>
  <c r="T27" i="53"/>
  <c r="S27" i="53"/>
  <c r="R27" i="53"/>
  <c r="Q27" i="53"/>
  <c r="P27" i="53"/>
  <c r="O27" i="53"/>
  <c r="N27" i="53"/>
  <c r="K27" i="53"/>
  <c r="J27" i="53"/>
  <c r="I27" i="53"/>
  <c r="H27" i="53"/>
  <c r="G27" i="53"/>
  <c r="F27" i="53"/>
  <c r="E27" i="53"/>
  <c r="D27" i="53"/>
  <c r="C27" i="53"/>
  <c r="B26" i="53"/>
  <c r="M27" i="53" s="1"/>
  <c r="V25" i="53"/>
  <c r="U25" i="53"/>
  <c r="T25" i="53"/>
  <c r="S25" i="53"/>
  <c r="R25" i="53"/>
  <c r="Q25" i="53"/>
  <c r="P25" i="53"/>
  <c r="O25" i="53"/>
  <c r="N25" i="53"/>
  <c r="M25" i="53"/>
  <c r="L25" i="53"/>
  <c r="K25" i="53"/>
  <c r="J25" i="53"/>
  <c r="I25" i="53"/>
  <c r="H25" i="53"/>
  <c r="G25" i="53"/>
  <c r="F25" i="53"/>
  <c r="E25" i="53"/>
  <c r="D25" i="53"/>
  <c r="C25" i="53"/>
  <c r="B25" i="53"/>
  <c r="V23" i="53"/>
  <c r="U23" i="53"/>
  <c r="T23" i="53"/>
  <c r="S23" i="53"/>
  <c r="R23" i="53"/>
  <c r="Q23" i="53"/>
  <c r="P23" i="53"/>
  <c r="O23" i="53"/>
  <c r="N23" i="53"/>
  <c r="M23" i="53"/>
  <c r="L23" i="53"/>
  <c r="K23" i="53"/>
  <c r="J23" i="53"/>
  <c r="I23" i="53"/>
  <c r="H23" i="53"/>
  <c r="G23" i="53"/>
  <c r="F23" i="53"/>
  <c r="E23" i="53"/>
  <c r="D23" i="53"/>
  <c r="C23" i="53"/>
  <c r="B23" i="53" s="1"/>
  <c r="V21" i="53"/>
  <c r="U21" i="53"/>
  <c r="T21" i="53"/>
  <c r="S21" i="53"/>
  <c r="R21" i="53"/>
  <c r="Q21" i="53"/>
  <c r="P21" i="53"/>
  <c r="O21" i="53"/>
  <c r="N21" i="53"/>
  <c r="M21" i="53"/>
  <c r="L21" i="53"/>
  <c r="K21" i="53"/>
  <c r="J21" i="53"/>
  <c r="I21" i="53"/>
  <c r="H21" i="53"/>
  <c r="G21" i="53"/>
  <c r="F21" i="53"/>
  <c r="E21" i="53"/>
  <c r="D21" i="53"/>
  <c r="C21" i="53"/>
  <c r="V19" i="53"/>
  <c r="U19" i="53"/>
  <c r="B19" i="53" s="1"/>
  <c r="T19" i="53"/>
  <c r="S19" i="53"/>
  <c r="R19" i="53"/>
  <c r="Q19" i="53"/>
  <c r="P19" i="53"/>
  <c r="O19" i="53"/>
  <c r="N19" i="53"/>
  <c r="M19" i="53"/>
  <c r="L19" i="53"/>
  <c r="K19" i="53"/>
  <c r="J19" i="53"/>
  <c r="I19" i="53"/>
  <c r="H19" i="53"/>
  <c r="G19" i="53"/>
  <c r="F19" i="53"/>
  <c r="E19" i="53"/>
  <c r="D19" i="53"/>
  <c r="C19" i="53"/>
  <c r="V17" i="53"/>
  <c r="U17" i="53"/>
  <c r="T17" i="53"/>
  <c r="S17" i="53"/>
  <c r="R17" i="53"/>
  <c r="Q17" i="53"/>
  <c r="P17" i="53"/>
  <c r="O17" i="53"/>
  <c r="N17" i="53"/>
  <c r="M17" i="53"/>
  <c r="L17" i="53"/>
  <c r="K17" i="53"/>
  <c r="J17" i="53"/>
  <c r="I17" i="53"/>
  <c r="H17" i="53"/>
  <c r="G17" i="53"/>
  <c r="F17" i="53"/>
  <c r="E17" i="53"/>
  <c r="B17" i="53" s="1"/>
  <c r="D17" i="53"/>
  <c r="C17" i="53"/>
  <c r="V15" i="53"/>
  <c r="U15" i="53"/>
  <c r="T15" i="53"/>
  <c r="S15" i="53"/>
  <c r="R15" i="53"/>
  <c r="Q15" i="53"/>
  <c r="P15" i="53"/>
  <c r="N15" i="53"/>
  <c r="M15" i="53"/>
  <c r="B15" i="53" s="1"/>
  <c r="L15" i="53"/>
  <c r="K15" i="53"/>
  <c r="J15" i="53"/>
  <c r="I15" i="53"/>
  <c r="H15" i="53"/>
  <c r="G15" i="53"/>
  <c r="F15" i="53"/>
  <c r="E15" i="53"/>
  <c r="D15" i="53"/>
  <c r="C15" i="53"/>
  <c r="V13" i="53"/>
  <c r="U13" i="53"/>
  <c r="T13" i="53"/>
  <c r="S13" i="53"/>
  <c r="R13" i="53"/>
  <c r="Q13" i="53"/>
  <c r="L13" i="53"/>
  <c r="K13" i="53"/>
  <c r="J13" i="53"/>
  <c r="I13" i="53"/>
  <c r="H13" i="53"/>
  <c r="G13" i="53"/>
  <c r="F13" i="53"/>
  <c r="E13" i="53"/>
  <c r="B12" i="53"/>
  <c r="P13" i="53" s="1"/>
  <c r="V11" i="53"/>
  <c r="U11" i="53"/>
  <c r="T11" i="53"/>
  <c r="S11" i="53"/>
  <c r="R11" i="53"/>
  <c r="Q11" i="53"/>
  <c r="P11" i="53"/>
  <c r="O11" i="53"/>
  <c r="L11" i="53"/>
  <c r="K11" i="53"/>
  <c r="J11" i="53"/>
  <c r="I11" i="53"/>
  <c r="H11" i="53"/>
  <c r="G11" i="53"/>
  <c r="F11" i="53"/>
  <c r="E11" i="53"/>
  <c r="D11" i="53"/>
  <c r="C11" i="53"/>
  <c r="B10" i="53"/>
  <c r="N11" i="53" s="1"/>
  <c r="Q9" i="53"/>
  <c r="N8" i="53"/>
  <c r="N6" i="53"/>
  <c r="N4" i="53"/>
  <c r="Q5" i="53" s="1"/>
  <c r="J113" i="52"/>
  <c r="J111" i="52"/>
  <c r="B108" i="52"/>
  <c r="J107" i="52"/>
  <c r="J108" i="52" s="1"/>
  <c r="B106" i="52"/>
  <c r="J105" i="52"/>
  <c r="J106" i="52" s="1"/>
  <c r="B104" i="52"/>
  <c r="J103" i="52"/>
  <c r="J104" i="52" s="1"/>
  <c r="J102" i="52"/>
  <c r="B102" i="52"/>
  <c r="J101" i="52"/>
  <c r="G100" i="52"/>
  <c r="F100" i="52"/>
  <c r="E100" i="52"/>
  <c r="D100" i="52"/>
  <c r="C100" i="52"/>
  <c r="J99" i="52"/>
  <c r="J100" i="52" s="1"/>
  <c r="J98" i="52"/>
  <c r="G98" i="52"/>
  <c r="F98" i="52"/>
  <c r="E98" i="52"/>
  <c r="D98" i="52"/>
  <c r="C98" i="52"/>
  <c r="J97" i="52"/>
  <c r="G96" i="52"/>
  <c r="F96" i="52"/>
  <c r="E96" i="52"/>
  <c r="D96" i="52"/>
  <c r="C96" i="52"/>
  <c r="J95" i="52"/>
  <c r="J96" i="52" s="1"/>
  <c r="J94" i="52"/>
  <c r="B94" i="52"/>
  <c r="J93" i="52"/>
  <c r="I92" i="52"/>
  <c r="H92" i="52"/>
  <c r="G92" i="52"/>
  <c r="F92" i="52"/>
  <c r="E92" i="52"/>
  <c r="D92" i="52"/>
  <c r="C92" i="52"/>
  <c r="J91" i="52"/>
  <c r="J92" i="52" s="1"/>
  <c r="B92" i="52" s="1"/>
  <c r="J90" i="52"/>
  <c r="B90" i="52" s="1"/>
  <c r="I90" i="52"/>
  <c r="H90" i="52"/>
  <c r="G90" i="52"/>
  <c r="F90" i="52"/>
  <c r="E90" i="52"/>
  <c r="D90" i="52"/>
  <c r="C90" i="52"/>
  <c r="J89" i="52"/>
  <c r="I88" i="52"/>
  <c r="H88" i="52"/>
  <c r="G88" i="52"/>
  <c r="F88" i="52"/>
  <c r="E88" i="52"/>
  <c r="D88" i="52"/>
  <c r="C88" i="52"/>
  <c r="J87" i="52"/>
  <c r="J88" i="52" s="1"/>
  <c r="B88" i="52" s="1"/>
  <c r="J86" i="52"/>
  <c r="B86" i="52" s="1"/>
  <c r="I86" i="52"/>
  <c r="H86" i="52"/>
  <c r="G86" i="52"/>
  <c r="F86" i="52"/>
  <c r="E86" i="52"/>
  <c r="D86" i="52"/>
  <c r="C86" i="52"/>
  <c r="J84" i="52"/>
  <c r="B84" i="52" s="1"/>
  <c r="I84" i="52"/>
  <c r="H84" i="52"/>
  <c r="G84" i="52"/>
  <c r="F84" i="52"/>
  <c r="E84" i="52"/>
  <c r="D84" i="52"/>
  <c r="C84" i="52"/>
  <c r="J82" i="52"/>
  <c r="I82" i="52"/>
  <c r="H82" i="52"/>
  <c r="G82" i="52"/>
  <c r="F82" i="52"/>
  <c r="E82" i="52"/>
  <c r="D82" i="52"/>
  <c r="C82" i="52"/>
  <c r="B82" i="52"/>
  <c r="J80" i="52"/>
  <c r="I80" i="52"/>
  <c r="H80" i="52"/>
  <c r="G80" i="52"/>
  <c r="F80" i="52"/>
  <c r="E80" i="52"/>
  <c r="D80" i="52"/>
  <c r="C80" i="52"/>
  <c r="B80" i="52"/>
  <c r="J78" i="52"/>
  <c r="B78" i="52" s="1"/>
  <c r="I78" i="52"/>
  <c r="H78" i="52"/>
  <c r="G78" i="52"/>
  <c r="F78" i="52"/>
  <c r="E78" i="52"/>
  <c r="D78" i="52"/>
  <c r="C78" i="52"/>
  <c r="J76" i="52"/>
  <c r="B76" i="52" s="1"/>
  <c r="I76" i="52"/>
  <c r="H76" i="52"/>
  <c r="G76" i="52"/>
  <c r="F76" i="52"/>
  <c r="E76" i="52"/>
  <c r="D76" i="52"/>
  <c r="C76" i="52"/>
  <c r="J73" i="52"/>
  <c r="B73" i="52" s="1"/>
  <c r="D72" i="52"/>
  <c r="C72" i="52"/>
  <c r="J71" i="52"/>
  <c r="B71" i="52"/>
  <c r="J69" i="52"/>
  <c r="B69" i="52" s="1"/>
  <c r="D68" i="52"/>
  <c r="J67" i="52"/>
  <c r="J68" i="52" s="1"/>
  <c r="B68" i="52" s="1"/>
  <c r="B67" i="52"/>
  <c r="J66" i="52"/>
  <c r="B66" i="52" s="1"/>
  <c r="I66" i="52"/>
  <c r="H66" i="52"/>
  <c r="J65" i="52"/>
  <c r="B65" i="52"/>
  <c r="Q48" i="52"/>
  <c r="Q47" i="52"/>
  <c r="B47" i="52" s="1"/>
  <c r="P47" i="52"/>
  <c r="O47" i="52"/>
  <c r="Q46" i="52"/>
  <c r="B46" i="52"/>
  <c r="Q45" i="52"/>
  <c r="P45" i="52"/>
  <c r="O45" i="52"/>
  <c r="B45" i="52"/>
  <c r="Q44" i="52"/>
  <c r="Q43" i="52"/>
  <c r="B43" i="52" s="1"/>
  <c r="P43" i="52"/>
  <c r="O43" i="52"/>
  <c r="Q42" i="52"/>
  <c r="Q41" i="52"/>
  <c r="P41" i="52"/>
  <c r="O41" i="52"/>
  <c r="B41" i="52"/>
  <c r="Q40" i="52"/>
  <c r="Q39" i="52"/>
  <c r="P39" i="52"/>
  <c r="O39" i="52"/>
  <c r="B39" i="52"/>
  <c r="Q38" i="52"/>
  <c r="AA37" i="52"/>
  <c r="Z37" i="52"/>
  <c r="X37" i="52"/>
  <c r="W37" i="52"/>
  <c r="V37" i="52"/>
  <c r="U37" i="52"/>
  <c r="T37" i="52"/>
  <c r="S37" i="52"/>
  <c r="R37" i="52"/>
  <c r="Q37" i="52"/>
  <c r="B37" i="52" s="1"/>
  <c r="P37" i="52"/>
  <c r="O37" i="52"/>
  <c r="Q36" i="52"/>
  <c r="AA35" i="52"/>
  <c r="Z35" i="52"/>
  <c r="Y35" i="52"/>
  <c r="X35" i="52"/>
  <c r="W35" i="52"/>
  <c r="V35" i="52"/>
  <c r="U35" i="52"/>
  <c r="T35" i="52"/>
  <c r="S35" i="52"/>
  <c r="R35" i="52"/>
  <c r="Q35" i="52"/>
  <c r="P35" i="52"/>
  <c r="O35" i="52"/>
  <c r="Q34" i="52"/>
  <c r="Q33" i="52"/>
  <c r="Q32" i="52"/>
  <c r="AB31" i="52"/>
  <c r="Z31" i="52"/>
  <c r="X31" i="52"/>
  <c r="W31" i="52"/>
  <c r="V31" i="52"/>
  <c r="U31" i="52"/>
  <c r="T31" i="52"/>
  <c r="S31" i="52"/>
  <c r="P31" i="52"/>
  <c r="O31" i="52"/>
  <c r="N31" i="52"/>
  <c r="M31" i="52"/>
  <c r="J31" i="52"/>
  <c r="I31" i="52"/>
  <c r="H31" i="52"/>
  <c r="F31" i="52"/>
  <c r="D31" i="52"/>
  <c r="Q30" i="52"/>
  <c r="AB29" i="52"/>
  <c r="Z29" i="52"/>
  <c r="X29" i="52"/>
  <c r="W29" i="52"/>
  <c r="V29" i="52"/>
  <c r="U29" i="52"/>
  <c r="T29" i="52"/>
  <c r="S29" i="52"/>
  <c r="P29" i="52"/>
  <c r="O29" i="52"/>
  <c r="N29" i="52"/>
  <c r="M29" i="52"/>
  <c r="J29" i="52"/>
  <c r="I29" i="52"/>
  <c r="H29" i="52"/>
  <c r="G29" i="52"/>
  <c r="F29" i="52"/>
  <c r="E29" i="52"/>
  <c r="D29" i="52"/>
  <c r="C29" i="52"/>
  <c r="Q29" i="52" s="1"/>
  <c r="B29" i="52" s="1"/>
  <c r="Q28" i="52"/>
  <c r="AB27" i="52"/>
  <c r="AA27" i="52"/>
  <c r="Z27" i="52"/>
  <c r="Y27" i="52"/>
  <c r="X27" i="52"/>
  <c r="W27" i="52"/>
  <c r="V27" i="52"/>
  <c r="U27" i="52"/>
  <c r="T27" i="52"/>
  <c r="S27" i="52"/>
  <c r="R27" i="52"/>
  <c r="P27" i="52"/>
  <c r="O27" i="52"/>
  <c r="N27" i="52"/>
  <c r="M27" i="52"/>
  <c r="J27" i="52"/>
  <c r="I27" i="52"/>
  <c r="H27" i="52"/>
  <c r="G27" i="52"/>
  <c r="F27" i="52"/>
  <c r="E27" i="52"/>
  <c r="D27" i="52"/>
  <c r="C27" i="52"/>
  <c r="S26" i="52"/>
  <c r="Q26" i="52"/>
  <c r="AB25" i="52"/>
  <c r="AA25" i="52"/>
  <c r="Z25" i="52"/>
  <c r="Y25" i="52"/>
  <c r="X25" i="52"/>
  <c r="W25" i="52"/>
  <c r="V25" i="52"/>
  <c r="U25" i="52"/>
  <c r="T25" i="52"/>
  <c r="S25" i="52"/>
  <c r="R25" i="52"/>
  <c r="Q25" i="52"/>
  <c r="P25" i="52"/>
  <c r="N25" i="52"/>
  <c r="M25" i="52"/>
  <c r="J25" i="52"/>
  <c r="F25" i="52"/>
  <c r="E25" i="52"/>
  <c r="D25" i="52"/>
  <c r="C25" i="52"/>
  <c r="AB23" i="52"/>
  <c r="AA23" i="52"/>
  <c r="Z23" i="52"/>
  <c r="Y23" i="52"/>
  <c r="X23" i="52"/>
  <c r="W23" i="52"/>
  <c r="V23" i="52"/>
  <c r="U23" i="52"/>
  <c r="T23" i="52"/>
  <c r="S23" i="52"/>
  <c r="R23" i="52"/>
  <c r="Q23" i="52"/>
  <c r="P23" i="52"/>
  <c r="O23" i="52"/>
  <c r="N23" i="52"/>
  <c r="M23" i="52"/>
  <c r="J23" i="52"/>
  <c r="G23" i="52"/>
  <c r="F23" i="52"/>
  <c r="E23" i="52"/>
  <c r="D23" i="52"/>
  <c r="C23" i="52"/>
  <c r="AB21" i="52"/>
  <c r="AA21" i="52"/>
  <c r="Z21" i="52"/>
  <c r="Y21" i="52"/>
  <c r="X21" i="52"/>
  <c r="W21" i="52"/>
  <c r="V21" i="52"/>
  <c r="U21" i="52"/>
  <c r="T21" i="52"/>
  <c r="S21" i="52"/>
  <c r="R21" i="52"/>
  <c r="Q21" i="52"/>
  <c r="P21" i="52"/>
  <c r="O21" i="52"/>
  <c r="N21" i="52"/>
  <c r="M21" i="52"/>
  <c r="J21" i="52"/>
  <c r="G21" i="52"/>
  <c r="F21" i="52"/>
  <c r="E21" i="52"/>
  <c r="D21" i="52"/>
  <c r="C21" i="52"/>
  <c r="AB19" i="52"/>
  <c r="AA19" i="52"/>
  <c r="Z19" i="52"/>
  <c r="Y19" i="52"/>
  <c r="X19" i="52"/>
  <c r="W19" i="52"/>
  <c r="V19" i="52"/>
  <c r="U19" i="52"/>
  <c r="T19" i="52"/>
  <c r="S19" i="52"/>
  <c r="B19" i="52" s="1"/>
  <c r="R19" i="52"/>
  <c r="Q19" i="52"/>
  <c r="P19" i="52"/>
  <c r="O19" i="52"/>
  <c r="N19" i="52"/>
  <c r="M19" i="52"/>
  <c r="J19" i="52"/>
  <c r="G19" i="52"/>
  <c r="F19" i="52"/>
  <c r="E19" i="52"/>
  <c r="D19" i="52"/>
  <c r="C19" i="52"/>
  <c r="AB17" i="52"/>
  <c r="AA17" i="52"/>
  <c r="Z17" i="52"/>
  <c r="Y17" i="52"/>
  <c r="X17" i="52"/>
  <c r="W17" i="52"/>
  <c r="V17" i="52"/>
  <c r="B17" i="52" s="1"/>
  <c r="U17" i="52"/>
  <c r="T17" i="52"/>
  <c r="S17" i="52"/>
  <c r="R17" i="52"/>
  <c r="Q17" i="52"/>
  <c r="P17" i="52"/>
  <c r="O17" i="52"/>
  <c r="N17" i="52"/>
  <c r="M17" i="52"/>
  <c r="J17" i="52"/>
  <c r="G17" i="52"/>
  <c r="F17" i="52"/>
  <c r="E17" i="52"/>
  <c r="D17" i="52"/>
  <c r="C17" i="52"/>
  <c r="AB15" i="52"/>
  <c r="AA15" i="52"/>
  <c r="Z15" i="52"/>
  <c r="Y15" i="52"/>
  <c r="X15" i="52"/>
  <c r="W15" i="52"/>
  <c r="V15" i="52"/>
  <c r="U15" i="52"/>
  <c r="T15" i="52"/>
  <c r="S15" i="52"/>
  <c r="R15" i="52"/>
  <c r="Q15" i="52"/>
  <c r="B15" i="52" s="1"/>
  <c r="P15" i="52"/>
  <c r="O15" i="52"/>
  <c r="N15" i="52"/>
  <c r="M15" i="52"/>
  <c r="J15" i="52"/>
  <c r="G15" i="52"/>
  <c r="F15" i="52"/>
  <c r="E15" i="52"/>
  <c r="D15" i="52"/>
  <c r="C15" i="52"/>
  <c r="Q12" i="52"/>
  <c r="B12" i="52" s="1"/>
  <c r="J11" i="52"/>
  <c r="G11" i="52"/>
  <c r="F11" i="52"/>
  <c r="Q10" i="52"/>
  <c r="B10" i="52" s="1"/>
  <c r="T11" i="52" s="1"/>
  <c r="Q8" i="52"/>
  <c r="N8" i="52"/>
  <c r="AA7" i="52"/>
  <c r="Z7" i="52"/>
  <c r="Y7" i="52"/>
  <c r="X7" i="52"/>
  <c r="W7" i="52"/>
  <c r="V7" i="52"/>
  <c r="U7" i="52"/>
  <c r="T7" i="52"/>
  <c r="S7" i="52"/>
  <c r="O7" i="52"/>
  <c r="N7" i="52"/>
  <c r="J7" i="52"/>
  <c r="G7" i="52"/>
  <c r="F7" i="52"/>
  <c r="E7" i="52"/>
  <c r="D7" i="52"/>
  <c r="C7" i="52"/>
  <c r="Q6" i="52"/>
  <c r="Q7" i="52" s="1"/>
  <c r="N6" i="52"/>
  <c r="B6" i="52"/>
  <c r="R7" i="52" s="1"/>
  <c r="T4" i="52"/>
  <c r="N4" i="52"/>
  <c r="Q4" i="52" s="1"/>
  <c r="D29" i="51"/>
  <c r="D28" i="51"/>
  <c r="D27" i="51"/>
  <c r="I70" i="52" l="1"/>
  <c r="G70" i="52"/>
  <c r="H70" i="52"/>
  <c r="F70" i="52"/>
  <c r="E70" i="52"/>
  <c r="D70" i="52"/>
  <c r="J70" i="52"/>
  <c r="B70" i="52" s="1"/>
  <c r="C70" i="52"/>
  <c r="I74" i="52"/>
  <c r="H74" i="52"/>
  <c r="G74" i="52"/>
  <c r="F74" i="52"/>
  <c r="E74" i="52"/>
  <c r="D74" i="52"/>
  <c r="C74" i="52"/>
  <c r="AA13" i="52"/>
  <c r="O13" i="52"/>
  <c r="Z13" i="52"/>
  <c r="N13" i="52"/>
  <c r="Y13" i="52"/>
  <c r="M13" i="52"/>
  <c r="X13" i="52"/>
  <c r="J13" i="52"/>
  <c r="T13" i="52"/>
  <c r="C13" i="52"/>
  <c r="S13" i="52"/>
  <c r="R13" i="52"/>
  <c r="P13" i="52"/>
  <c r="W13" i="52"/>
  <c r="V13" i="52"/>
  <c r="G13" i="52"/>
  <c r="F13" i="52"/>
  <c r="E13" i="52"/>
  <c r="AB13" i="52"/>
  <c r="D13" i="52"/>
  <c r="U13" i="52"/>
  <c r="B8" i="53"/>
  <c r="N9" i="53" s="1"/>
  <c r="T9" i="53"/>
  <c r="V9" i="53"/>
  <c r="I66" i="53"/>
  <c r="H66" i="53"/>
  <c r="E66" i="53"/>
  <c r="G66" i="53"/>
  <c r="F66" i="53"/>
  <c r="D66" i="53"/>
  <c r="S9" i="53"/>
  <c r="Q9" i="52"/>
  <c r="B8" i="52"/>
  <c r="Q11" i="52"/>
  <c r="H68" i="52"/>
  <c r="F68" i="52"/>
  <c r="E68" i="52"/>
  <c r="G68" i="52"/>
  <c r="R11" i="52"/>
  <c r="G72" i="52"/>
  <c r="I72" i="52"/>
  <c r="H72" i="52"/>
  <c r="F72" i="52"/>
  <c r="B29" i="53"/>
  <c r="C66" i="53"/>
  <c r="B82" i="53"/>
  <c r="S11" i="52"/>
  <c r="J72" i="52"/>
  <c r="B72" i="52" s="1"/>
  <c r="J66" i="53"/>
  <c r="L70" i="53"/>
  <c r="B80" i="53"/>
  <c r="B35" i="52"/>
  <c r="C68" i="52"/>
  <c r="B33" i="53"/>
  <c r="K66" i="53"/>
  <c r="B78" i="53"/>
  <c r="J86" i="53"/>
  <c r="I86" i="53"/>
  <c r="E86" i="53"/>
  <c r="B86" i="53" s="1"/>
  <c r="H86" i="53"/>
  <c r="G86" i="53"/>
  <c r="F86" i="53"/>
  <c r="T7" i="53"/>
  <c r="S7" i="53"/>
  <c r="V7" i="53"/>
  <c r="B74" i="53"/>
  <c r="L66" i="53"/>
  <c r="AB11" i="52"/>
  <c r="P11" i="52"/>
  <c r="N11" i="52"/>
  <c r="M11" i="52"/>
  <c r="AA11" i="52"/>
  <c r="O11" i="52"/>
  <c r="Z11" i="52"/>
  <c r="Y11" i="52"/>
  <c r="U11" i="52"/>
  <c r="V11" i="52"/>
  <c r="Q13" i="52"/>
  <c r="B13" i="52" s="1"/>
  <c r="B23" i="52"/>
  <c r="Q31" i="52"/>
  <c r="B31" i="52" s="1"/>
  <c r="I68" i="52"/>
  <c r="N7" i="53"/>
  <c r="B11" i="53"/>
  <c r="B21" i="53"/>
  <c r="M66" i="53"/>
  <c r="B92" i="53"/>
  <c r="C11" i="52"/>
  <c r="W11" i="52"/>
  <c r="Q27" i="52"/>
  <c r="B27" i="52" s="1"/>
  <c r="G66" i="52"/>
  <c r="C66" i="52"/>
  <c r="F66" i="52"/>
  <c r="E66" i="52"/>
  <c r="D66" i="52"/>
  <c r="E72" i="52"/>
  <c r="N66" i="53"/>
  <c r="Q70" i="53"/>
  <c r="B90" i="53"/>
  <c r="D11" i="52"/>
  <c r="X11" i="52"/>
  <c r="B21" i="52"/>
  <c r="B4" i="53"/>
  <c r="O66" i="53"/>
  <c r="F72" i="53"/>
  <c r="E72" i="53"/>
  <c r="O72" i="53"/>
  <c r="D72" i="53"/>
  <c r="C72" i="53"/>
  <c r="N72" i="53"/>
  <c r="M72" i="53"/>
  <c r="B4" i="52"/>
  <c r="Q5" i="52" s="1"/>
  <c r="E11" i="52"/>
  <c r="B25" i="52"/>
  <c r="J74" i="52"/>
  <c r="B74" i="52" s="1"/>
  <c r="V5" i="53"/>
  <c r="T5" i="53"/>
  <c r="S5" i="53"/>
  <c r="B6" i="53"/>
  <c r="Q7" i="53"/>
  <c r="K70" i="53"/>
  <c r="J70" i="53"/>
  <c r="H70" i="53"/>
  <c r="F70" i="53"/>
  <c r="I70" i="53"/>
  <c r="G70" i="53"/>
  <c r="M13" i="53"/>
  <c r="L68" i="53"/>
  <c r="AB7" i="52"/>
  <c r="B7" i="52" s="1"/>
  <c r="N13" i="53"/>
  <c r="M68" i="53"/>
  <c r="M11" i="53"/>
  <c r="C13" i="53"/>
  <c r="B13" i="53" s="1"/>
  <c r="O13" i="53"/>
  <c r="L27" i="53"/>
  <c r="B27" i="53" s="1"/>
  <c r="N68" i="53"/>
  <c r="P7" i="52"/>
  <c r="D13" i="53"/>
  <c r="C68" i="53"/>
  <c r="I25" i="52" l="1"/>
  <c r="H25" i="52"/>
  <c r="G25" i="52"/>
  <c r="J5" i="53"/>
  <c r="G5" i="53"/>
  <c r="R5" i="53"/>
  <c r="U5" i="53"/>
  <c r="I5" i="53"/>
  <c r="H5" i="53"/>
  <c r="F5" i="53"/>
  <c r="P5" i="53"/>
  <c r="O5" i="53"/>
  <c r="N5" i="53"/>
  <c r="C5" i="53"/>
  <c r="M5" i="53"/>
  <c r="L5" i="53"/>
  <c r="K5" i="53"/>
  <c r="E5" i="53"/>
  <c r="D5" i="53"/>
  <c r="S5" i="52"/>
  <c r="P5" i="52"/>
  <c r="R5" i="52"/>
  <c r="B5" i="52" s="1"/>
  <c r="AB5" i="52"/>
  <c r="V5" i="52"/>
  <c r="U5" i="52"/>
  <c r="T5" i="52"/>
  <c r="O5" i="52"/>
  <c r="N5" i="52"/>
  <c r="Y5" i="52"/>
  <c r="C5" i="52"/>
  <c r="J5" i="52"/>
  <c r="G5" i="52"/>
  <c r="AA5" i="52"/>
  <c r="F5" i="52"/>
  <c r="Z5" i="52"/>
  <c r="D5" i="52"/>
  <c r="X5" i="52"/>
  <c r="W5" i="52"/>
  <c r="B72" i="53"/>
  <c r="K7" i="53"/>
  <c r="J7" i="53"/>
  <c r="U7" i="53"/>
  <c r="I7" i="53"/>
  <c r="H7" i="53"/>
  <c r="G7" i="53"/>
  <c r="P7" i="53"/>
  <c r="O7" i="53"/>
  <c r="M7" i="53"/>
  <c r="R7" i="53"/>
  <c r="L7" i="53"/>
  <c r="F7" i="53"/>
  <c r="E7" i="53"/>
  <c r="D7" i="53"/>
  <c r="C7" i="53"/>
  <c r="B70" i="53"/>
  <c r="Q76" i="53"/>
  <c r="B68" i="53"/>
  <c r="Q74" i="53"/>
  <c r="B11" i="52"/>
  <c r="L9" i="53"/>
  <c r="J9" i="53"/>
  <c r="K9" i="53"/>
  <c r="U9" i="53"/>
  <c r="I9" i="53"/>
  <c r="H9" i="53"/>
  <c r="P9" i="53"/>
  <c r="O9" i="53"/>
  <c r="M9" i="53"/>
  <c r="G9" i="53"/>
  <c r="R9" i="53"/>
  <c r="F9" i="53"/>
  <c r="E9" i="53"/>
  <c r="D9" i="53"/>
  <c r="C9" i="53"/>
  <c r="Q72" i="53"/>
  <c r="B66" i="53"/>
  <c r="AB9" i="52"/>
  <c r="P9" i="52"/>
  <c r="AA9" i="52"/>
  <c r="O9" i="52"/>
  <c r="Z9" i="52"/>
  <c r="N9" i="52"/>
  <c r="R9" i="52"/>
  <c r="B9" i="52" s="1"/>
  <c r="J9" i="52"/>
  <c r="G9" i="52"/>
  <c r="F9" i="52"/>
  <c r="S9" i="52"/>
  <c r="E9" i="52"/>
  <c r="U9" i="52"/>
  <c r="T9" i="52"/>
  <c r="Y9" i="52"/>
  <c r="D9" i="52"/>
  <c r="X9" i="52"/>
  <c r="C9" i="52"/>
  <c r="W9" i="52"/>
  <c r="V9" i="52"/>
  <c r="B5" i="53" l="1"/>
  <c r="B7" i="53"/>
  <c r="B9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大山 裕加</author>
  </authors>
  <commentList>
    <comment ref="O47" authorId="0" shapeId="0" xr:uid="{00000000-0006-0000-0100-000001000000}">
      <text>
        <r>
          <rPr>
            <sz val="11"/>
            <rFont val="ＭＳ Ｐゴシック"/>
            <family val="3"/>
            <charset val="128"/>
          </rPr>
          <t xml:space="preserve">構成比H8～H29
分母　地方交付税法から総額に修正　
R4.2.16
</t>
        </r>
      </text>
    </comment>
    <comment ref="P47" authorId="0" shapeId="0" xr:uid="{00000000-0006-0000-0100-000002000000}">
      <text>
        <r>
          <rPr>
            <sz val="11"/>
            <rFont val="ＭＳ Ｐゴシック"/>
            <family val="3"/>
            <charset val="128"/>
          </rPr>
          <t xml:space="preserve">構成比H8～H29
分母　地方交付税から総額に修正　
R4.2.16
</t>
        </r>
      </text>
    </comment>
  </commentList>
</comments>
</file>

<file path=xl/sharedStrings.xml><?xml version="1.0" encoding="utf-8"?>
<sst xmlns="http://schemas.openxmlformats.org/spreadsheetml/2006/main" count="361" uniqueCount="151">
  <si>
    <t>区分</t>
  </si>
  <si>
    <t xml:space="preserve">普通交付税 </t>
  </si>
  <si>
    <t>平成１８年度</t>
    <rPh sb="4" eb="6">
      <t>ネンド</t>
    </rPh>
    <phoneticPr fontId="3"/>
  </si>
  <si>
    <t>平成　６年度</t>
    <rPh sb="0" eb="2">
      <t>ヘイセイ</t>
    </rPh>
    <phoneticPr fontId="3"/>
  </si>
  <si>
    <t>基準財政収入額</t>
  </si>
  <si>
    <t>平成１１年度</t>
    <rPh sb="0" eb="4">
      <t>ヘイセイ</t>
    </rPh>
    <rPh sb="4" eb="6">
      <t>ネンド</t>
    </rPh>
    <phoneticPr fontId="3"/>
  </si>
  <si>
    <t>（単位：千円）</t>
  </si>
  <si>
    <t>財政力指数</t>
  </si>
  <si>
    <t>標準税収入額</t>
    <rPh sb="2" eb="3">
      <t>ゼイ</t>
    </rPh>
    <rPh sb="3" eb="5">
      <t>シュウニュウ</t>
    </rPh>
    <rPh sb="5" eb="6">
      <t>ガク</t>
    </rPh>
    <phoneticPr fontId="3"/>
  </si>
  <si>
    <t>小計</t>
  </si>
  <si>
    <t>平成　７年度</t>
    <rPh sb="0" eb="2">
      <t>ヘイセイ</t>
    </rPh>
    <phoneticPr fontId="3"/>
  </si>
  <si>
    <t xml:space="preserve">小計 </t>
  </si>
  <si>
    <t>普通
交付税</t>
    <rPh sb="3" eb="6">
      <t>コウフゼイ</t>
    </rPh>
    <phoneticPr fontId="3"/>
  </si>
  <si>
    <t>平成　８年度</t>
    <rPh sb="0" eb="2">
      <t>ヘイセイ</t>
    </rPh>
    <phoneticPr fontId="3"/>
  </si>
  <si>
    <t>維持
補修費</t>
  </si>
  <si>
    <t>交通安全
対策特別
交付金</t>
    <rPh sb="0" eb="2">
      <t>コウツウ</t>
    </rPh>
    <rPh sb="2" eb="4">
      <t>アンゼン</t>
    </rPh>
    <rPh sb="5" eb="7">
      <t>タイサク</t>
    </rPh>
    <rPh sb="7" eb="9">
      <t>トクベツ</t>
    </rPh>
    <rPh sb="10" eb="13">
      <t>コウフキン</t>
    </rPh>
    <phoneticPr fontId="3"/>
  </si>
  <si>
    <t>平成　９年度</t>
    <rPh sb="0" eb="2">
      <t>ヘイセイ</t>
    </rPh>
    <phoneticPr fontId="3"/>
  </si>
  <si>
    <t>平成１０年度</t>
    <rPh sb="0" eb="5">
      <t>ヘイセイ１０ネン</t>
    </rPh>
    <rPh sb="5" eb="6">
      <t>ド</t>
    </rPh>
    <phoneticPr fontId="3"/>
  </si>
  <si>
    <t>平成１２年度</t>
    <rPh sb="4" eb="6">
      <t>ネンド</t>
    </rPh>
    <phoneticPr fontId="3"/>
  </si>
  <si>
    <t>平成２０年度</t>
    <rPh sb="4" eb="6">
      <t>ネンド</t>
    </rPh>
    <phoneticPr fontId="3"/>
  </si>
  <si>
    <t>平成１３年度</t>
    <rPh sb="4" eb="6">
      <t>ネンド</t>
    </rPh>
    <phoneticPr fontId="3"/>
  </si>
  <si>
    <t>県
支出金</t>
  </si>
  <si>
    <t>平成１４年度</t>
    <rPh sb="4" eb="6">
      <t>ネンド</t>
    </rPh>
    <phoneticPr fontId="3"/>
  </si>
  <si>
    <t>平成１５年度</t>
    <rPh sb="0" eb="2">
      <t>ヘイセイ</t>
    </rPh>
    <rPh sb="4" eb="6">
      <t>ネンド</t>
    </rPh>
    <phoneticPr fontId="3"/>
  </si>
  <si>
    <t>平成１６年度</t>
    <rPh sb="4" eb="6">
      <t>ネンド</t>
    </rPh>
    <phoneticPr fontId="3"/>
  </si>
  <si>
    <t>平成１７年度</t>
    <rPh sb="4" eb="6">
      <t>ネンド</t>
    </rPh>
    <phoneticPr fontId="3"/>
  </si>
  <si>
    <t xml:space="preserve">地方税 </t>
  </si>
  <si>
    <t>平成１９年度</t>
    <rPh sb="4" eb="6">
      <t>ネンド</t>
    </rPh>
    <phoneticPr fontId="3"/>
  </si>
  <si>
    <t>平成２１年度</t>
    <rPh sb="4" eb="6">
      <t>ネンド</t>
    </rPh>
    <phoneticPr fontId="3"/>
  </si>
  <si>
    <t>平成２３年度</t>
    <rPh sb="0" eb="2">
      <t>ヘイセイ</t>
    </rPh>
    <rPh sb="4" eb="6">
      <t>ネンド</t>
    </rPh>
    <phoneticPr fontId="3"/>
  </si>
  <si>
    <t>目的税</t>
  </si>
  <si>
    <t>自動車
取得税
交付金</t>
    <rPh sb="0" eb="3">
      <t>ジドウシャ</t>
    </rPh>
    <rPh sb="4" eb="6">
      <t>シュトク</t>
    </rPh>
    <rPh sb="6" eb="7">
      <t>ゼイ</t>
    </rPh>
    <rPh sb="8" eb="11">
      <t>コウフキン</t>
    </rPh>
    <phoneticPr fontId="3"/>
  </si>
  <si>
    <t>（現年賦課分）</t>
  </si>
  <si>
    <t>平成２２年度</t>
    <rPh sb="4" eb="6">
      <t>ネンド</t>
    </rPh>
    <phoneticPr fontId="3"/>
  </si>
  <si>
    <t>その他</t>
  </si>
  <si>
    <t>■　普通会計の決算額（歳入）</t>
  </si>
  <si>
    <t>平成２８年度</t>
    <rPh sb="4" eb="6">
      <t>ネンド</t>
    </rPh>
    <phoneticPr fontId="3"/>
  </si>
  <si>
    <t xml:space="preserve">総額 </t>
  </si>
  <si>
    <t>労働費</t>
  </si>
  <si>
    <t xml:space="preserve">地方
譲与税 </t>
  </si>
  <si>
    <t>財産
収入</t>
  </si>
  <si>
    <t xml:space="preserve">商工費 </t>
  </si>
  <si>
    <t>平成２１年度</t>
    <rPh sb="0" eb="2">
      <t>ヘイセイ</t>
    </rPh>
    <rPh sb="4" eb="6">
      <t>ネンド</t>
    </rPh>
    <phoneticPr fontId="3"/>
  </si>
  <si>
    <t>地方
消費税
交付金</t>
    <rPh sb="0" eb="1">
      <t>チ</t>
    </rPh>
    <rPh sb="1" eb="2">
      <t>ホウ</t>
    </rPh>
    <rPh sb="3" eb="6">
      <t>ショウヒゼイ</t>
    </rPh>
    <rPh sb="7" eb="10">
      <t>コウフキン</t>
    </rPh>
    <phoneticPr fontId="3"/>
  </si>
  <si>
    <t>利子割
交付金</t>
    <rPh sb="0" eb="2">
      <t>リシ</t>
    </rPh>
    <rPh sb="2" eb="3">
      <t>ワ</t>
    </rPh>
    <rPh sb="4" eb="7">
      <t>コウフキン</t>
    </rPh>
    <phoneticPr fontId="3"/>
  </si>
  <si>
    <t>配当割
交付金</t>
    <rPh sb="0" eb="2">
      <t>ハイトウ</t>
    </rPh>
    <rPh sb="2" eb="3">
      <t>ワリ</t>
    </rPh>
    <rPh sb="4" eb="7">
      <t>コウフキン</t>
    </rPh>
    <phoneticPr fontId="3"/>
  </si>
  <si>
    <t>地方
交付税</t>
  </si>
  <si>
    <t>平成１６年度</t>
    <rPh sb="0" eb="2">
      <t>ヘイセイ</t>
    </rPh>
    <rPh sb="4" eb="5">
      <t>ネン</t>
    </rPh>
    <rPh sb="5" eb="6">
      <t>ド</t>
    </rPh>
    <phoneticPr fontId="3"/>
  </si>
  <si>
    <t>基準財政需要額</t>
  </si>
  <si>
    <t>地方
特例
交付金</t>
    <rPh sb="0" eb="2">
      <t>チホウ</t>
    </rPh>
    <rPh sb="3" eb="5">
      <t>トクレイ</t>
    </rPh>
    <rPh sb="6" eb="9">
      <t>コウフキン</t>
    </rPh>
    <phoneticPr fontId="3"/>
  </si>
  <si>
    <t>内訳</t>
    <rPh sb="0" eb="2">
      <t>ウチワケ</t>
    </rPh>
    <phoneticPr fontId="3"/>
  </si>
  <si>
    <t>使用料
手数料</t>
  </si>
  <si>
    <t>地方債</t>
  </si>
  <si>
    <t xml:space="preserve">国庫
支出金 </t>
  </si>
  <si>
    <t xml:space="preserve">繰入金 </t>
  </si>
  <si>
    <t>繰越金</t>
  </si>
  <si>
    <t>普通建設
事業費</t>
    <rPh sb="0" eb="2">
      <t>フツウ</t>
    </rPh>
    <rPh sb="2" eb="4">
      <t>ケンセツ</t>
    </rPh>
    <rPh sb="5" eb="8">
      <t>ジギョウヒ</t>
    </rPh>
    <phoneticPr fontId="3"/>
  </si>
  <si>
    <t>諸収入</t>
  </si>
  <si>
    <t>特別
交付税</t>
    <rPh sb="3" eb="6">
      <t>コウフゼイ</t>
    </rPh>
    <phoneticPr fontId="3"/>
  </si>
  <si>
    <t xml:space="preserve">市　　町　　村　　税 </t>
  </si>
  <si>
    <t>平成１１年度</t>
    <rPh sb="0" eb="2">
      <t>ヘイセイ</t>
    </rPh>
    <rPh sb="4" eb="5">
      <t>ネン</t>
    </rPh>
    <rPh sb="5" eb="6">
      <t>ド</t>
    </rPh>
    <phoneticPr fontId="3"/>
  </si>
  <si>
    <t>構成比（％）</t>
    <rPh sb="0" eb="3">
      <t>コウセイヒ</t>
    </rPh>
    <phoneticPr fontId="3"/>
  </si>
  <si>
    <t xml:space="preserve">徴収率 </t>
  </si>
  <si>
    <t>市町村民税</t>
  </si>
  <si>
    <t>平成２３年度</t>
    <rPh sb="4" eb="6">
      <t>ネンド</t>
    </rPh>
    <phoneticPr fontId="3"/>
  </si>
  <si>
    <t>※市町村税の内訳は税務課作成</t>
    <rPh sb="1" eb="3">
      <t>シチョウ</t>
    </rPh>
    <rPh sb="3" eb="5">
      <t>ソンゼイ</t>
    </rPh>
    <rPh sb="6" eb="8">
      <t>ウチワケ</t>
    </rPh>
    <rPh sb="9" eb="11">
      <t>ゼイム</t>
    </rPh>
    <rPh sb="11" eb="12">
      <t>カ</t>
    </rPh>
    <rPh sb="12" eb="14">
      <t>サクセイ</t>
    </rPh>
    <phoneticPr fontId="3"/>
  </si>
  <si>
    <t>平成１２年度</t>
    <rPh sb="0" eb="2">
      <t>ヘイセイ</t>
    </rPh>
    <rPh sb="4" eb="5">
      <t>ネン</t>
    </rPh>
    <rPh sb="5" eb="6">
      <t>ド</t>
    </rPh>
    <phoneticPr fontId="3"/>
  </si>
  <si>
    <t>平成１３年度</t>
    <rPh sb="0" eb="2">
      <t>ヘイセイ</t>
    </rPh>
    <rPh sb="4" eb="5">
      <t>ネン</t>
    </rPh>
    <rPh sb="5" eb="6">
      <t>ド</t>
    </rPh>
    <phoneticPr fontId="3"/>
  </si>
  <si>
    <t>平成１４年度</t>
    <rPh sb="0" eb="4">
      <t>ヘイセイ</t>
    </rPh>
    <rPh sb="4" eb="6">
      <t>ネンド</t>
    </rPh>
    <phoneticPr fontId="3"/>
  </si>
  <si>
    <t>平成１４年度</t>
    <rPh sb="0" eb="2">
      <t>ヘイセイ</t>
    </rPh>
    <rPh sb="4" eb="5">
      <t>ネン</t>
    </rPh>
    <rPh sb="5" eb="6">
      <t>ド</t>
    </rPh>
    <phoneticPr fontId="3"/>
  </si>
  <si>
    <t xml:space="preserve">たばこ税     </t>
  </si>
  <si>
    <t>平成１７年度</t>
    <rPh sb="0" eb="2">
      <t>ヘイセイ</t>
    </rPh>
    <rPh sb="4" eb="6">
      <t>ネンド</t>
    </rPh>
    <phoneticPr fontId="3"/>
  </si>
  <si>
    <t>平成１８年度</t>
    <rPh sb="0" eb="2">
      <t>ヘイセイ</t>
    </rPh>
    <rPh sb="4" eb="6">
      <t>ネンド</t>
    </rPh>
    <phoneticPr fontId="3"/>
  </si>
  <si>
    <t>平成１９年度</t>
    <rPh sb="0" eb="2">
      <t>ヘイセイ</t>
    </rPh>
    <rPh sb="4" eb="6">
      <t>ネンド</t>
    </rPh>
    <phoneticPr fontId="3"/>
  </si>
  <si>
    <t>平成２０年度</t>
    <rPh sb="0" eb="2">
      <t>ヘイセイ</t>
    </rPh>
    <rPh sb="4" eb="6">
      <t>ネンド</t>
    </rPh>
    <phoneticPr fontId="3"/>
  </si>
  <si>
    <t>平成２２年度</t>
    <rPh sb="0" eb="2">
      <t>ヘイセイ</t>
    </rPh>
    <rPh sb="4" eb="6">
      <t>ネンド</t>
    </rPh>
    <phoneticPr fontId="3"/>
  </si>
  <si>
    <t>■　財政力</t>
  </si>
  <si>
    <t>■　普通会計の決算額（歳出）</t>
  </si>
  <si>
    <t>総額</t>
  </si>
  <si>
    <t xml:space="preserve">人件費 </t>
  </si>
  <si>
    <t xml:space="preserve">うち
職員給  </t>
  </si>
  <si>
    <t>物件費</t>
  </si>
  <si>
    <t>扶助費</t>
  </si>
  <si>
    <t xml:space="preserve"> 法人分</t>
    <rPh sb="3" eb="4">
      <t>ブン</t>
    </rPh>
    <phoneticPr fontId="3"/>
  </si>
  <si>
    <t>公債費</t>
  </si>
  <si>
    <t>補助費等</t>
  </si>
  <si>
    <t xml:space="preserve">積立金 </t>
  </si>
  <si>
    <t>投資・
出資金・
貸付金</t>
  </si>
  <si>
    <t xml:space="preserve"> 繰出金 </t>
  </si>
  <si>
    <t>補助</t>
    <rPh sb="0" eb="2">
      <t>ホジョ</t>
    </rPh>
    <phoneticPr fontId="3"/>
  </si>
  <si>
    <t xml:space="preserve">単独 </t>
  </si>
  <si>
    <t>平成２８年度</t>
    <rPh sb="0" eb="2">
      <t>ヘイセイ</t>
    </rPh>
    <rPh sb="4" eb="6">
      <t>ネンド</t>
    </rPh>
    <phoneticPr fontId="3"/>
  </si>
  <si>
    <t xml:space="preserve">受託
事業費     </t>
  </si>
  <si>
    <t>平成１２年度</t>
    <rPh sb="0" eb="4">
      <t>ヘイセイ</t>
    </rPh>
    <rPh sb="4" eb="6">
      <t>ネンド</t>
    </rPh>
    <phoneticPr fontId="3"/>
  </si>
  <si>
    <t>平成１３年度</t>
    <rPh sb="0" eb="4">
      <t>ヘイセイ</t>
    </rPh>
    <rPh sb="4" eb="6">
      <t>ネンド</t>
    </rPh>
    <phoneticPr fontId="3"/>
  </si>
  <si>
    <t>平成１６年度</t>
    <rPh sb="0" eb="2">
      <t>ヘイセイ</t>
    </rPh>
    <rPh sb="4" eb="6">
      <t>ネンド</t>
    </rPh>
    <phoneticPr fontId="3"/>
  </si>
  <si>
    <t xml:space="preserve">区分 </t>
  </si>
  <si>
    <t>議会費</t>
  </si>
  <si>
    <t xml:space="preserve">総務費 </t>
  </si>
  <si>
    <t>民生費</t>
  </si>
  <si>
    <t>※　平成19年度より公債費比率を実質公債費比率に変更し、将来負担比率を追加している。</t>
  </si>
  <si>
    <t xml:space="preserve">衛生費 </t>
  </si>
  <si>
    <t>農林
水産業費</t>
  </si>
  <si>
    <t xml:space="preserve">土木費 </t>
  </si>
  <si>
    <t xml:space="preserve">消防費 </t>
  </si>
  <si>
    <t xml:space="preserve">国営事業
負担金 </t>
  </si>
  <si>
    <t xml:space="preserve">教育費 </t>
  </si>
  <si>
    <t xml:space="preserve">公債費 </t>
  </si>
  <si>
    <t>将来負担比率</t>
    <rPh sb="0" eb="2">
      <t>ショウライ</t>
    </rPh>
    <rPh sb="2" eb="4">
      <t>フタン</t>
    </rPh>
    <rPh sb="4" eb="6">
      <t>ヒリツ</t>
    </rPh>
    <phoneticPr fontId="3"/>
  </si>
  <si>
    <t>平成２４年度</t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</si>
  <si>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</si>
  <si>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平成２５年度</t>
    <rPh sb="4" eb="6">
      <t>ネンド</t>
    </rPh>
    <phoneticPr fontId="3"/>
  </si>
  <si>
    <t>平成２５年度</t>
    <rPh sb="0" eb="2">
      <t>ヘイセイ</t>
    </rPh>
    <rPh sb="4" eb="6">
      <t>ネンド</t>
    </rPh>
    <phoneticPr fontId="3"/>
  </si>
  <si>
    <t>平成２６年度</t>
    <rPh sb="4" eb="6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</si>
  <si>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</si>
  <si>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■　歳出の目的別内訳</t>
    <rPh sb="2" eb="4">
      <t>サイシュツ</t>
    </rPh>
    <rPh sb="5" eb="7">
      <t>モクテキ</t>
    </rPh>
    <rPh sb="7" eb="8">
      <t>ベツ</t>
    </rPh>
    <rPh sb="8" eb="10">
      <t>ウチワケ</t>
    </rPh>
    <phoneticPr fontId="3"/>
  </si>
  <si>
    <t>■　市町村税の内訳</t>
  </si>
  <si>
    <t>特別土地
保有税</t>
  </si>
  <si>
    <t xml:space="preserve">法定外
普通税     </t>
  </si>
  <si>
    <t>令和 ４年度</t>
    <rPh sb="0" eb="2">
      <t>レイワ</t>
    </rPh>
    <rPh sb="4" eb="6">
      <t>ネンド</t>
    </rPh>
    <phoneticPr fontId="3"/>
  </si>
  <si>
    <t>固定
資産税</t>
  </si>
  <si>
    <t>鉱産税</t>
    <rPh sb="0" eb="2">
      <t>コウサン</t>
    </rPh>
    <phoneticPr fontId="3"/>
  </si>
  <si>
    <t>平成２９年度</t>
    <rPh sb="4" eb="6">
      <t>ネンド</t>
    </rPh>
    <phoneticPr fontId="3"/>
  </si>
  <si>
    <t>個人分</t>
    <rPh sb="2" eb="3">
      <t>ブン</t>
    </rPh>
    <phoneticPr fontId="3"/>
  </si>
  <si>
    <t>実質公債費比率</t>
  </si>
  <si>
    <t>同級他団体
負担金</t>
  </si>
  <si>
    <t>分担金
負担金
寄附金</t>
    <rPh sb="8" eb="11">
      <t>キフキン</t>
    </rPh>
    <phoneticPr fontId="3"/>
  </si>
  <si>
    <t>平成２７年度</t>
    <rPh sb="4" eb="6">
      <t>ネンド</t>
    </rPh>
    <phoneticPr fontId="3"/>
  </si>
  <si>
    <t>平成２７年度</t>
    <rPh sb="0" eb="2">
      <t>ヘイセイ</t>
    </rPh>
    <rPh sb="4" eb="6">
      <t>ネンド</t>
    </rPh>
    <phoneticPr fontId="3"/>
  </si>
  <si>
    <t>災害
復旧費</t>
    <rPh sb="3" eb="5">
      <t>フッキュウ</t>
    </rPh>
    <phoneticPr fontId="3"/>
  </si>
  <si>
    <t>平成２９年度</t>
    <rPh sb="0" eb="2">
      <t>ヘイセイ</t>
    </rPh>
    <rPh sb="4" eb="6">
      <t>ネンド</t>
    </rPh>
    <phoneticPr fontId="3"/>
  </si>
  <si>
    <t>平成３０年度</t>
    <rPh sb="4" eb="6">
      <t>ネンド</t>
    </rPh>
    <phoneticPr fontId="3"/>
  </si>
  <si>
    <t>平成３０年度</t>
    <rPh sb="0" eb="2">
      <t>ヘイセイ</t>
    </rPh>
    <rPh sb="4" eb="6">
      <t>ネンド</t>
    </rPh>
    <phoneticPr fontId="3"/>
  </si>
  <si>
    <t>令和 元年度</t>
    <rPh sb="0" eb="2">
      <t>レイワ</t>
    </rPh>
    <rPh sb="3" eb="4">
      <t>ガン</t>
    </rPh>
    <rPh sb="4" eb="6">
      <t>ネンド</t>
    </rPh>
    <phoneticPr fontId="3"/>
  </si>
  <si>
    <t>特別地方
消費税
交付金</t>
    <rPh sb="0" eb="2">
      <t>トクベツ</t>
    </rPh>
    <rPh sb="2" eb="4">
      <t>チホウ</t>
    </rPh>
    <rPh sb="5" eb="8">
      <t>ショウヒゼイ</t>
    </rPh>
    <rPh sb="9" eb="12">
      <t>コウフキン</t>
    </rPh>
    <phoneticPr fontId="3"/>
  </si>
  <si>
    <t xml:space="preserve">県営事業
負担金 </t>
  </si>
  <si>
    <t>前年度
繰上充用金</t>
  </si>
  <si>
    <t xml:space="preserve">災害復旧
事業費 </t>
  </si>
  <si>
    <t xml:space="preserve">失業対策
事業費 </t>
  </si>
  <si>
    <t>区分</t>
    <rPh sb="0" eb="2">
      <t>クブン</t>
    </rPh>
    <phoneticPr fontId="3"/>
  </si>
  <si>
    <t>※　財政力指数は、平成20年度から地方財政状況調査と同様に少数点第２位までの表示としている。</t>
    <rPh sb="2" eb="5">
      <t>ザイセイリョク</t>
    </rPh>
    <rPh sb="5" eb="7">
      <t>シスウ</t>
    </rPh>
    <phoneticPr fontId="3"/>
  </si>
  <si>
    <t xml:space="preserve">軽自動車税       </t>
  </si>
  <si>
    <t>株式等譲渡
所得割
交付金</t>
  </si>
  <si>
    <t>自動車税
環境割
交付金</t>
    <rPh sb="0" eb="3">
      <t>ジドウシャ</t>
    </rPh>
    <rPh sb="3" eb="4">
      <t>ゼイ</t>
    </rPh>
    <rPh sb="5" eb="7">
      <t>カンキョウ</t>
    </rPh>
    <rPh sb="7" eb="8">
      <t>ワリ</t>
    </rPh>
    <rPh sb="11" eb="12">
      <t>キン</t>
    </rPh>
    <phoneticPr fontId="3"/>
  </si>
  <si>
    <t>令和 ２年度</t>
    <rPh sb="0" eb="2">
      <t>レイワ</t>
    </rPh>
    <rPh sb="4" eb="6">
      <t>ネンド</t>
    </rPh>
    <phoneticPr fontId="3"/>
  </si>
  <si>
    <t>令和 ５年度</t>
    <rPh sb="0" eb="2">
      <t>レイワ</t>
    </rPh>
    <rPh sb="4" eb="6">
      <t>ネンド</t>
    </rPh>
    <phoneticPr fontId="3"/>
  </si>
  <si>
    <t>法人事業税
交付金</t>
  </si>
  <si>
    <t>令和 ３年度</t>
    <rPh sb="0" eb="2">
      <t>レイワ</t>
    </rPh>
    <rPh sb="4" eb="6">
      <t>ネンド</t>
    </rPh>
    <phoneticPr fontId="3"/>
  </si>
  <si>
    <t>-</t>
  </si>
  <si>
    <t>.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</si>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</sst>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"/>
    <numFmt numFmtId="177" formatCode="#,##0.000_);[Red]\(#,##0.000\)"/>
    <numFmt numFmtId="178" formatCode="#,##0.00_);[Red]\(#,##0.00\)"/>
    <numFmt numFmtId="179" formatCode="#,##0.0;&quot;△ &quot;#,##0.0"/>
    <numFmt numFmtId="180" formatCode="#,##0.0;[Red]\-#,##0.0"/>
    <numFmt numFmtId="181" formatCode="#,##0.0_);[Red]\(#,##0.0\)"/>
    <numFmt numFmtId="182" formatCode="#,##0;&quot;△ &quot;#,##0"/>
    <numFmt numFmtId="183" formatCode="#,##0_);[Red]\(#,##0\)"/>
    <numFmt numFmtId="184" formatCode="0.0"/>
    <numFmt numFmtId="185" formatCode="0.00_ "/>
    <numFmt numFmtId="186" formatCode="0.0_ 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b/>
      <sz val="11"/>
      <name val="ＭＳ 明朝"/>
      <family val="1"/>
    </font>
    <font>
      <sz val="10"/>
      <name val="ＭＳ Ｐゴシック"/>
      <family val="3"/>
    </font>
    <font>
      <sz val="11"/>
      <name val="ＭＳ Ｐ明朝"/>
      <family val="1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183" fontId="1" fillId="0" borderId="1" xfId="15" applyNumberFormat="1" applyFont="1" applyFill="1" applyBorder="1" applyAlignment="1">
      <alignment vertical="center"/>
    </xf>
    <xf numFmtId="183" fontId="0" fillId="0" borderId="2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8" fontId="0" fillId="0" borderId="1" xfId="0" applyNumberFormat="1" applyFont="1" applyFill="1" applyBorder="1" applyAlignment="1">
      <alignment vertical="center"/>
    </xf>
    <xf numFmtId="185" fontId="0" fillId="0" borderId="1" xfId="0" applyNumberFormat="1" applyFont="1" applyFill="1" applyBorder="1" applyAlignment="1">
      <alignment vertical="center"/>
    </xf>
    <xf numFmtId="185" fontId="0" fillId="0" borderId="0" xfId="0" applyNumberFormat="1" applyFont="1" applyFill="1"/>
    <xf numFmtId="183" fontId="0" fillId="0" borderId="3" xfId="0" applyNumberFormat="1" applyFont="1" applyFill="1" applyBorder="1" applyAlignment="1">
      <alignment vertical="center"/>
    </xf>
    <xf numFmtId="38" fontId="0" fillId="0" borderId="3" xfId="16" applyFont="1" applyFill="1" applyBorder="1" applyAlignment="1">
      <alignment vertical="center"/>
    </xf>
    <xf numFmtId="38" fontId="0" fillId="0" borderId="1" xfId="16" applyFont="1" applyFill="1" applyBorder="1" applyAlignment="1">
      <alignment vertical="center"/>
    </xf>
    <xf numFmtId="181" fontId="1" fillId="0" borderId="1" xfId="15" applyNumberFormat="1" applyFont="1" applyFill="1" applyBorder="1" applyAlignment="1">
      <alignment vertical="center"/>
    </xf>
    <xf numFmtId="181" fontId="0" fillId="0" borderId="4" xfId="0" applyNumberFormat="1" applyFont="1" applyFill="1" applyBorder="1" applyAlignment="1">
      <alignment vertical="center"/>
    </xf>
    <xf numFmtId="181" fontId="0" fillId="0" borderId="0" xfId="0" applyNumberFormat="1" applyFont="1" applyFill="1"/>
    <xf numFmtId="181" fontId="0" fillId="0" borderId="1" xfId="0" applyNumberFormat="1" applyFont="1" applyFill="1" applyBorder="1" applyAlignment="1">
      <alignment horizontal="center" vertical="center"/>
    </xf>
    <xf numFmtId="181" fontId="1" fillId="0" borderId="1" xfId="15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181" fontId="0" fillId="0" borderId="0" xfId="0" applyNumberFormat="1" applyFont="1" applyFill="1" applyBorder="1" applyAlignment="1">
      <alignment vertical="center"/>
    </xf>
    <xf numFmtId="181" fontId="0" fillId="0" borderId="0" xfId="0" applyNumberFormat="1" applyFont="1" applyFill="1" applyAlignment="1">
      <alignment vertical="center"/>
    </xf>
    <xf numFmtId="38" fontId="0" fillId="0" borderId="0" xfId="2" applyFont="1" applyFill="1"/>
    <xf numFmtId="0" fontId="0" fillId="0" borderId="1" xfId="0" applyFont="1" applyFill="1" applyBorder="1"/>
    <xf numFmtId="0" fontId="0" fillId="0" borderId="3" xfId="0" applyFont="1" applyFill="1" applyBorder="1"/>
    <xf numFmtId="49" fontId="0" fillId="0" borderId="4" xfId="0" applyNumberFormat="1" applyFont="1" applyFill="1" applyBorder="1" applyAlignment="1">
      <alignment horizontal="center" vertical="center"/>
    </xf>
    <xf numFmtId="0" fontId="0" fillId="0" borderId="6" xfId="0" applyFont="1" applyFill="1" applyBorder="1"/>
    <xf numFmtId="38" fontId="1" fillId="0" borderId="1" xfId="2" applyFont="1" applyFill="1" applyBorder="1"/>
    <xf numFmtId="49" fontId="1" fillId="0" borderId="1" xfId="15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/>
    <xf numFmtId="3" fontId="0" fillId="0" borderId="1" xfId="0" applyNumberFormat="1" applyFont="1" applyFill="1" applyBorder="1"/>
    <xf numFmtId="3" fontId="0" fillId="0" borderId="0" xfId="0" applyNumberFormat="1" applyFont="1" applyFill="1" applyBorder="1"/>
    <xf numFmtId="182" fontId="0" fillId="0" borderId="1" xfId="0" applyNumberFormat="1" applyFont="1" applyFill="1" applyBorder="1" applyAlignment="1">
      <alignment shrinkToFit="1"/>
    </xf>
    <xf numFmtId="3" fontId="0" fillId="0" borderId="1" xfId="0" applyNumberFormat="1" applyFont="1" applyFill="1" applyBorder="1" applyAlignment="1">
      <alignment shrinkToFit="1"/>
    </xf>
    <xf numFmtId="38" fontId="1" fillId="0" borderId="1" xfId="2" applyFont="1" applyFill="1" applyBorder="1" applyAlignment="1">
      <alignment shrinkToFit="1"/>
    </xf>
    <xf numFmtId="0" fontId="0" fillId="0" borderId="1" xfId="0" applyFont="1" applyFill="1" applyBorder="1" applyAlignment="1">
      <alignment shrinkToFit="1"/>
    </xf>
    <xf numFmtId="38" fontId="0" fillId="0" borderId="1" xfId="16" applyFont="1" applyFill="1" applyBorder="1"/>
    <xf numFmtId="176" fontId="0" fillId="0" borderId="1" xfId="0" applyNumberFormat="1" applyFont="1" applyFill="1" applyBorder="1"/>
    <xf numFmtId="38" fontId="1" fillId="0" borderId="6" xfId="2" applyFont="1" applyFill="1" applyBorder="1" applyAlignment="1"/>
    <xf numFmtId="176" fontId="0" fillId="0" borderId="0" xfId="0" applyNumberFormat="1" applyFont="1" applyFill="1" applyBorder="1"/>
    <xf numFmtId="179" fontId="0" fillId="0" borderId="1" xfId="0" applyNumberFormat="1" applyFont="1" applyFill="1" applyBorder="1"/>
    <xf numFmtId="184" fontId="0" fillId="0" borderId="1" xfId="0" applyNumberFormat="1" applyFont="1" applyFill="1" applyBorder="1"/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/>
    <xf numFmtId="183" fontId="0" fillId="0" borderId="1" xfId="0" applyNumberFormat="1" applyFont="1" applyFill="1" applyBorder="1"/>
    <xf numFmtId="0" fontId="0" fillId="0" borderId="0" xfId="0" applyFont="1" applyFill="1" applyAlignment="1">
      <alignment horizontal="right" vertical="center"/>
    </xf>
    <xf numFmtId="186" fontId="0" fillId="0" borderId="1" xfId="0" applyNumberFormat="1" applyFont="1" applyFill="1" applyBorder="1"/>
    <xf numFmtId="180" fontId="1" fillId="0" borderId="1" xfId="2" applyNumberFormat="1" applyFont="1" applyFill="1" applyBorder="1"/>
    <xf numFmtId="49" fontId="0" fillId="0" borderId="0" xfId="0" applyNumberFormat="1" applyFont="1" applyFill="1" applyBorder="1" applyAlignment="1">
      <alignment horizontal="justify" vertical="justify"/>
    </xf>
    <xf numFmtId="49" fontId="0" fillId="0" borderId="0" xfId="0" applyNumberFormat="1" applyFont="1" applyFill="1" applyBorder="1" applyAlignment="1">
      <alignment horizontal="center" vertical="justify"/>
    </xf>
    <xf numFmtId="179" fontId="0" fillId="0" borderId="0" xfId="0" applyNumberFormat="1" applyFont="1" applyFill="1" applyBorder="1"/>
    <xf numFmtId="186" fontId="0" fillId="0" borderId="0" xfId="0" applyNumberFormat="1" applyFont="1" applyFill="1" applyBorder="1"/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/>
    </xf>
    <xf numFmtId="176" fontId="0" fillId="0" borderId="1" xfId="0" applyNumberFormat="1" applyFont="1" applyFill="1" applyBorder="1" applyAlignment="1">
      <alignment horizontal="right"/>
    </xf>
    <xf numFmtId="18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182" fontId="0" fillId="0" borderId="1" xfId="0" applyNumberFormat="1" applyFont="1" applyFill="1" applyBorder="1" applyAlignment="1">
      <alignment horizontal="right"/>
    </xf>
    <xf numFmtId="184" fontId="0" fillId="0" borderId="0" xfId="0" applyNumberFormat="1" applyFont="1" applyFill="1" applyBorder="1"/>
    <xf numFmtId="0" fontId="0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" fontId="0" fillId="0" borderId="1" xfId="0" applyNumberFormat="1" applyFont="1" applyFill="1" applyBorder="1"/>
    <xf numFmtId="49" fontId="0" fillId="0" borderId="1" xfId="0" applyNumberFormat="1" applyFont="1" applyFill="1" applyBorder="1" applyAlignment="1">
      <alignment horizontal="center" vertical="center" wrapText="1" shrinkToFit="1"/>
    </xf>
    <xf numFmtId="49" fontId="0" fillId="0" borderId="9" xfId="0" applyNumberFormat="1" applyFont="1" applyFill="1" applyBorder="1" applyAlignment="1">
      <alignment horizontal="center" vertical="center" wrapText="1"/>
    </xf>
    <xf numFmtId="182" fontId="0" fillId="0" borderId="0" xfId="0" applyNumberFormat="1" applyFont="1" applyFill="1" applyAlignment="1">
      <alignment horizontal="center"/>
    </xf>
    <xf numFmtId="49" fontId="0" fillId="0" borderId="10" xfId="0" applyNumberFormat="1" applyFont="1" applyFill="1" applyBorder="1" applyAlignment="1">
      <alignment horizontal="center" vertical="center" wrapText="1"/>
    </xf>
    <xf numFmtId="182" fontId="0" fillId="0" borderId="0" xfId="0" applyNumberFormat="1" applyFont="1" applyFill="1"/>
    <xf numFmtId="38" fontId="1" fillId="2" borderId="1" xfId="16" applyFont="1" applyFill="1" applyBorder="1"/>
    <xf numFmtId="0" fontId="1" fillId="2" borderId="1" xfId="0" applyFont="1" applyFill="1" applyBorder="1"/>
    <xf numFmtId="184" fontId="1" fillId="2" borderId="1" xfId="0" applyNumberFormat="1" applyFont="1" applyFill="1" applyBorder="1"/>
    <xf numFmtId="183" fontId="1" fillId="2" borderId="1" xfId="15" applyNumberFormat="1" applyFont="1" applyFill="1" applyBorder="1" applyAlignment="1">
      <alignment vertical="center"/>
    </xf>
    <xf numFmtId="185" fontId="0" fillId="2" borderId="1" xfId="0" applyNumberFormat="1" applyFont="1" applyFill="1" applyBorder="1" applyAlignment="1">
      <alignment vertical="center"/>
    </xf>
    <xf numFmtId="38" fontId="0" fillId="2" borderId="1" xfId="16" applyFont="1" applyFill="1" applyBorder="1" applyAlignment="1">
      <alignment vertical="center"/>
    </xf>
    <xf numFmtId="181" fontId="1" fillId="2" borderId="1" xfId="15" applyNumberFormat="1" applyFont="1" applyFill="1" applyBorder="1" applyAlignment="1">
      <alignment vertical="center"/>
    </xf>
    <xf numFmtId="181" fontId="0" fillId="2" borderId="1" xfId="15" applyNumberFormat="1" applyFont="1" applyFill="1" applyBorder="1" applyAlignment="1">
      <alignment horizontal="center" vertical="center"/>
    </xf>
    <xf numFmtId="182" fontId="0" fillId="2" borderId="1" xfId="0" applyNumberFormat="1" applyFont="1" applyFill="1" applyBorder="1" applyAlignment="1">
      <alignment horizontal="right"/>
    </xf>
    <xf numFmtId="184" fontId="0" fillId="2" borderId="1" xfId="0" applyNumberFormat="1" applyFont="1" applyFill="1" applyBorder="1"/>
    <xf numFmtId="1" fontId="0" fillId="2" borderId="1" xfId="0" applyNumberFormat="1" applyFont="1" applyFill="1" applyBorder="1"/>
    <xf numFmtId="179" fontId="0" fillId="2" borderId="1" xfId="0" applyNumberFormat="1" applyFont="1" applyFill="1" applyBorder="1"/>
    <xf numFmtId="0" fontId="0" fillId="2" borderId="1" xfId="0" applyFont="1" applyFill="1" applyBorder="1"/>
    <xf numFmtId="182" fontId="7" fillId="2" borderId="1" xfId="0" applyNumberFormat="1" applyFont="1" applyFill="1" applyBorder="1"/>
    <xf numFmtId="184" fontId="7" fillId="2" borderId="1" xfId="0" applyNumberFormat="1" applyFont="1" applyFill="1" applyBorder="1"/>
    <xf numFmtId="182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49" fontId="1" fillId="0" borderId="1" xfId="15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/>
    <xf numFmtId="176" fontId="0" fillId="2" borderId="1" xfId="0" applyNumberFormat="1" applyFont="1" applyFill="1" applyBorder="1"/>
    <xf numFmtId="3" fontId="0" fillId="2" borderId="1" xfId="0" applyNumberFormat="1" applyFont="1" applyFill="1" applyBorder="1" applyAlignment="1">
      <alignment horizontal="right"/>
    </xf>
    <xf numFmtId="176" fontId="0" fillId="2" borderId="1" xfId="0" applyNumberFormat="1" applyFont="1" applyFill="1" applyBorder="1" applyAlignment="1">
      <alignment horizontal="right"/>
    </xf>
  </cellXfs>
  <cellStyles count="17">
    <cellStyle name="パーセント 2" xfId="1" xr:uid="{00000000-0005-0000-0000-000000000000}"/>
    <cellStyle name="桁区切り" xfId="16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3 2" xfId="5" xr:uid="{00000000-0005-0000-0000-000004000000}"/>
    <cellStyle name="桁区切り 4" xfId="6" xr:uid="{00000000-0005-0000-0000-000005000000}"/>
    <cellStyle name="桁区切り 4 2" xfId="7" xr:uid="{00000000-0005-0000-0000-000006000000}"/>
    <cellStyle name="桁区切り 5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3" xfId="12" xr:uid="{00000000-0005-0000-0000-00000C000000}"/>
    <cellStyle name="標準 3 2" xfId="13" xr:uid="{00000000-0005-0000-0000-00000D000000}"/>
    <cellStyle name="標準 4" xfId="14" xr:uid="{00000000-0005-0000-0000-00000E000000}"/>
    <cellStyle name="標準 4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view="pageBreakPreview" zoomScaleSheetLayoutView="100" workbookViewId="0">
      <pane ySplit="2" topLeftCell="A19" activePane="bottomLeft" state="frozen"/>
      <selection pane="bottomLeft" activeCell="H41" sqref="H41"/>
    </sheetView>
  </sheetViews>
  <sheetFormatPr defaultColWidth="9" defaultRowHeight="13.2" x14ac:dyDescent="0.2"/>
  <cols>
    <col min="1" max="1" width="12.109375" style="1" bestFit="1" customWidth="1"/>
    <col min="2" max="8" width="16.109375" style="1" customWidth="1"/>
    <col min="9" max="9" width="9" style="1" customWidth="1"/>
    <col min="10" max="10" width="14" style="1" customWidth="1"/>
    <col min="11" max="11" width="9" style="1" customWidth="1"/>
    <col min="12" max="16384" width="9" style="1"/>
  </cols>
  <sheetData>
    <row r="1" spans="1:10" x14ac:dyDescent="0.2">
      <c r="A1" s="4" t="s">
        <v>76</v>
      </c>
      <c r="H1" s="20"/>
    </row>
    <row r="2" spans="1:10" s="2" customFormat="1" ht="15.9" customHeight="1" x14ac:dyDescent="0.2">
      <c r="A2" s="5" t="s">
        <v>139</v>
      </c>
      <c r="B2" s="5" t="s">
        <v>48</v>
      </c>
      <c r="C2" s="5" t="s">
        <v>4</v>
      </c>
      <c r="D2" s="5" t="s">
        <v>1</v>
      </c>
      <c r="E2" s="5" t="s">
        <v>7</v>
      </c>
      <c r="F2" s="5" t="s">
        <v>8</v>
      </c>
      <c r="G2" s="5" t="s">
        <v>124</v>
      </c>
      <c r="H2" s="21" t="s">
        <v>108</v>
      </c>
      <c r="I2" s="23"/>
    </row>
    <row r="3" spans="1:10" s="3" customFormat="1" ht="15.9" hidden="1" customHeight="1" x14ac:dyDescent="0.2">
      <c r="A3" s="6" t="s">
        <v>3</v>
      </c>
      <c r="B3" s="8">
        <v>3628333</v>
      </c>
      <c r="C3" s="8">
        <v>1933702</v>
      </c>
      <c r="D3" s="8">
        <v>1688757</v>
      </c>
      <c r="E3" s="10">
        <v>0.52300000000000002</v>
      </c>
      <c r="F3" s="8">
        <v>2555722</v>
      </c>
      <c r="G3" s="18">
        <v>9.3000000000000007</v>
      </c>
      <c r="H3" s="18"/>
      <c r="I3" s="24"/>
    </row>
    <row r="4" spans="1:10" s="3" customFormat="1" ht="15.9" hidden="1" customHeight="1" x14ac:dyDescent="0.2">
      <c r="A4" s="6" t="s">
        <v>10</v>
      </c>
      <c r="B4" s="8">
        <v>3777038</v>
      </c>
      <c r="C4" s="8">
        <v>2027391</v>
      </c>
      <c r="D4" s="8">
        <v>1745882</v>
      </c>
      <c r="E4" s="10">
        <v>0.53300000000000003</v>
      </c>
      <c r="F4" s="8">
        <v>2680055</v>
      </c>
      <c r="G4" s="18">
        <v>9.1999999999999993</v>
      </c>
      <c r="H4" s="18"/>
      <c r="I4" s="24"/>
    </row>
    <row r="5" spans="1:10" s="3" customFormat="1" ht="15.9" hidden="1" customHeight="1" x14ac:dyDescent="0.2">
      <c r="A5" s="6" t="s">
        <v>13</v>
      </c>
      <c r="B5" s="8">
        <v>3883462</v>
      </c>
      <c r="C5" s="8">
        <v>2027140</v>
      </c>
      <c r="D5" s="8">
        <v>1856322</v>
      </c>
      <c r="E5" s="10">
        <v>0.53100000000000003</v>
      </c>
      <c r="F5" s="8">
        <v>2678904</v>
      </c>
      <c r="G5" s="18">
        <v>12.2</v>
      </c>
      <c r="H5" s="18"/>
      <c r="I5" s="24"/>
    </row>
    <row r="6" spans="1:10" s="3" customFormat="1" ht="15.9" hidden="1" customHeight="1" x14ac:dyDescent="0.2">
      <c r="A6" s="6" t="s">
        <v>16</v>
      </c>
      <c r="B6" s="8">
        <v>4044112</v>
      </c>
      <c r="C6" s="8">
        <v>1990548</v>
      </c>
      <c r="D6" s="8">
        <v>2049932</v>
      </c>
      <c r="E6" s="10">
        <v>0.51800000000000002</v>
      </c>
      <c r="F6" s="8">
        <v>2628941</v>
      </c>
      <c r="G6" s="18">
        <v>12.6</v>
      </c>
      <c r="H6" s="18"/>
      <c r="I6" s="24"/>
    </row>
    <row r="7" spans="1:10" s="3" customFormat="1" ht="15.9" hidden="1" customHeight="1" x14ac:dyDescent="0.2">
      <c r="A7" s="6" t="s">
        <v>17</v>
      </c>
      <c r="B7" s="8">
        <v>4132239</v>
      </c>
      <c r="C7" s="8">
        <v>2053425</v>
      </c>
      <c r="D7" s="8">
        <v>2076205</v>
      </c>
      <c r="E7" s="10">
        <v>0.504</v>
      </c>
      <c r="F7" s="8">
        <v>2713118</v>
      </c>
      <c r="G7" s="18">
        <v>12.2</v>
      </c>
      <c r="H7" s="18"/>
      <c r="I7" s="24"/>
    </row>
    <row r="8" spans="1:10" s="3" customFormat="1" ht="15.9" hidden="1" customHeight="1" x14ac:dyDescent="0.2">
      <c r="A8" s="6" t="s">
        <v>5</v>
      </c>
      <c r="B8" s="8">
        <v>4166560</v>
      </c>
      <c r="C8" s="8">
        <v>2032516</v>
      </c>
      <c r="D8" s="8">
        <v>2131858</v>
      </c>
      <c r="E8" s="10">
        <v>0.49299999999999999</v>
      </c>
      <c r="F8" s="8">
        <v>2684616</v>
      </c>
      <c r="G8" s="18">
        <v>12.1</v>
      </c>
      <c r="H8" s="18"/>
      <c r="I8" s="24"/>
    </row>
    <row r="9" spans="1:10" s="3" customFormat="1" ht="18" hidden="1" customHeight="1" x14ac:dyDescent="0.2">
      <c r="A9" s="5" t="s">
        <v>18</v>
      </c>
      <c r="B9" s="8">
        <v>4195665</v>
      </c>
      <c r="C9" s="8">
        <v>2029257</v>
      </c>
      <c r="D9" s="8">
        <v>2166408</v>
      </c>
      <c r="E9" s="10">
        <v>0.48899999999999999</v>
      </c>
      <c r="F9" s="8">
        <v>2685756</v>
      </c>
      <c r="G9" s="18">
        <v>8.1999999999999993</v>
      </c>
      <c r="H9" s="18"/>
    </row>
    <row r="10" spans="1:10" s="3" customFormat="1" ht="18" hidden="1" customHeight="1" x14ac:dyDescent="0.2">
      <c r="A10" s="5" t="s">
        <v>20</v>
      </c>
      <c r="B10" s="8">
        <v>4106446</v>
      </c>
      <c r="C10" s="8">
        <v>2137436</v>
      </c>
      <c r="D10" s="8">
        <v>1969010</v>
      </c>
      <c r="E10" s="10">
        <v>0.497</v>
      </c>
      <c r="F10" s="8">
        <v>2824381</v>
      </c>
      <c r="G10" s="18">
        <v>8.1999999999999993</v>
      </c>
      <c r="H10" s="18"/>
    </row>
    <row r="11" spans="1:10" s="3" customFormat="1" ht="18" hidden="1" customHeight="1" x14ac:dyDescent="0.2">
      <c r="A11" s="5" t="s">
        <v>22</v>
      </c>
      <c r="B11" s="8">
        <v>3894552</v>
      </c>
      <c r="C11" s="8">
        <v>1983474</v>
      </c>
      <c r="D11" s="8">
        <v>1908681</v>
      </c>
      <c r="E11" s="10">
        <v>0.504</v>
      </c>
      <c r="F11" s="8">
        <v>2619350</v>
      </c>
      <c r="G11" s="18">
        <v>8.6999999999999993</v>
      </c>
      <c r="H11" s="18"/>
    </row>
    <row r="12" spans="1:10" s="3" customFormat="1" ht="18" hidden="1" customHeight="1" x14ac:dyDescent="0.2">
      <c r="A12" s="7" t="s">
        <v>23</v>
      </c>
      <c r="B12" s="9">
        <v>3556261</v>
      </c>
      <c r="C12" s="9">
        <v>1857993</v>
      </c>
      <c r="D12" s="9">
        <v>1691147</v>
      </c>
      <c r="E12" s="11">
        <v>0.51700000000000002</v>
      </c>
      <c r="F12" s="9">
        <v>2450709</v>
      </c>
      <c r="G12" s="18">
        <v>8.1999999999999993</v>
      </c>
      <c r="H12" s="18"/>
    </row>
    <row r="13" spans="1:10" s="3" customFormat="1" ht="18" customHeight="1" x14ac:dyDescent="0.2">
      <c r="A13" s="5" t="s">
        <v>24</v>
      </c>
      <c r="B13" s="8">
        <v>3405916</v>
      </c>
      <c r="C13" s="8">
        <v>1922800</v>
      </c>
      <c r="D13" s="8">
        <v>1483116</v>
      </c>
      <c r="E13" s="10">
        <v>0.53200000000000003</v>
      </c>
      <c r="F13" s="8">
        <v>2535581</v>
      </c>
      <c r="G13" s="18">
        <v>9.1999999999999993</v>
      </c>
      <c r="H13" s="18"/>
    </row>
    <row r="14" spans="1:10" s="3" customFormat="1" ht="18" customHeight="1" x14ac:dyDescent="0.2">
      <c r="A14" s="5" t="s">
        <v>25</v>
      </c>
      <c r="B14" s="8">
        <v>3444394</v>
      </c>
      <c r="C14" s="8">
        <v>2001205</v>
      </c>
      <c r="D14" s="8">
        <v>1443189</v>
      </c>
      <c r="E14" s="10">
        <v>0.55600000000000005</v>
      </c>
      <c r="F14" s="8">
        <v>2610111</v>
      </c>
      <c r="G14" s="18">
        <v>8.9</v>
      </c>
      <c r="H14" s="18"/>
    </row>
    <row r="15" spans="1:10" s="3" customFormat="1" ht="18" customHeight="1" x14ac:dyDescent="0.2">
      <c r="A15" s="5" t="s">
        <v>2</v>
      </c>
      <c r="B15" s="8">
        <v>3459764</v>
      </c>
      <c r="C15" s="8">
        <v>2155816</v>
      </c>
      <c r="D15" s="8">
        <v>1300960</v>
      </c>
      <c r="E15" s="10">
        <v>0.59</v>
      </c>
      <c r="F15" s="8">
        <v>2775427</v>
      </c>
      <c r="G15" s="19">
        <v>8.1999999999999993</v>
      </c>
      <c r="H15" s="19"/>
    </row>
    <row r="16" spans="1:10" s="3" customFormat="1" ht="18" customHeight="1" x14ac:dyDescent="0.2">
      <c r="A16" s="5" t="s">
        <v>27</v>
      </c>
      <c r="B16" s="8">
        <v>3558317</v>
      </c>
      <c r="C16" s="8">
        <v>2223004</v>
      </c>
      <c r="D16" s="8">
        <v>1329227</v>
      </c>
      <c r="E16" s="10">
        <v>0.61</v>
      </c>
      <c r="F16" s="15">
        <v>2850949</v>
      </c>
      <c r="G16" s="18">
        <v>10.9</v>
      </c>
      <c r="H16" s="18">
        <v>68.3</v>
      </c>
      <c r="I16" s="25"/>
      <c r="J16" s="25"/>
    </row>
    <row r="17" spans="1:10" s="3" customFormat="1" ht="18" customHeight="1" x14ac:dyDescent="0.2">
      <c r="A17" s="5" t="s">
        <v>19</v>
      </c>
      <c r="B17" s="8">
        <v>3653228</v>
      </c>
      <c r="C17" s="8">
        <v>2327191</v>
      </c>
      <c r="D17" s="8">
        <v>1324485</v>
      </c>
      <c r="E17" s="12">
        <v>0.63</v>
      </c>
      <c r="F17" s="15">
        <v>2978765</v>
      </c>
      <c r="G17" s="18">
        <v>11.3</v>
      </c>
      <c r="H17" s="18">
        <v>64.7</v>
      </c>
      <c r="I17" s="25"/>
      <c r="J17" s="25"/>
    </row>
    <row r="18" spans="1:10" ht="18" customHeight="1" x14ac:dyDescent="0.2">
      <c r="A18" s="5" t="s">
        <v>28</v>
      </c>
      <c r="B18" s="8">
        <v>3653567</v>
      </c>
      <c r="C18" s="8">
        <v>2199827</v>
      </c>
      <c r="D18" s="8">
        <v>1450895</v>
      </c>
      <c r="E18" s="12">
        <v>0.62</v>
      </c>
      <c r="F18" s="15">
        <v>2808844</v>
      </c>
      <c r="G18" s="18">
        <v>11.5</v>
      </c>
      <c r="H18" s="18">
        <v>68.599999999999994</v>
      </c>
      <c r="I18" s="25"/>
      <c r="J18" s="25"/>
    </row>
    <row r="19" spans="1:10" ht="18" customHeight="1" x14ac:dyDescent="0.2">
      <c r="A19" s="5" t="s">
        <v>33</v>
      </c>
      <c r="B19" s="8">
        <v>3663234</v>
      </c>
      <c r="C19" s="8">
        <v>2035692</v>
      </c>
      <c r="D19" s="8">
        <v>1628041</v>
      </c>
      <c r="E19" s="12">
        <v>0.6</v>
      </c>
      <c r="F19" s="15">
        <v>2584244</v>
      </c>
      <c r="G19" s="18">
        <v>11.4</v>
      </c>
      <c r="H19" s="18">
        <v>58.8</v>
      </c>
    </row>
    <row r="20" spans="1:10" ht="18" customHeight="1" x14ac:dyDescent="0.2">
      <c r="A20" s="5" t="s">
        <v>64</v>
      </c>
      <c r="B20" s="8">
        <v>3780574</v>
      </c>
      <c r="C20" s="8">
        <v>1996680</v>
      </c>
      <c r="D20" s="8">
        <v>1783894</v>
      </c>
      <c r="E20" s="13">
        <v>0.56000000000000005</v>
      </c>
      <c r="F20" s="16">
        <v>2522180</v>
      </c>
      <c r="G20" s="18">
        <v>11.3</v>
      </c>
      <c r="H20" s="18">
        <v>46.7</v>
      </c>
      <c r="I20" s="26"/>
    </row>
    <row r="21" spans="1:10" ht="18" customHeight="1" x14ac:dyDescent="0.2">
      <c r="A21" s="5" t="s">
        <v>109</v>
      </c>
      <c r="B21" s="8">
        <v>3792113</v>
      </c>
      <c r="C21" s="8">
        <v>1993674</v>
      </c>
      <c r="D21" s="8">
        <v>1797996</v>
      </c>
      <c r="E21" s="13">
        <v>0.54</v>
      </c>
      <c r="F21" s="16">
        <v>2542266</v>
      </c>
      <c r="G21" s="18">
        <v>11</v>
      </c>
      <c r="H21" s="18">
        <v>40.5</v>
      </c>
      <c r="I21" s="26"/>
    </row>
    <row r="22" spans="1:10" ht="18" customHeight="1" x14ac:dyDescent="0.2">
      <c r="A22" s="5" t="s">
        <v>111</v>
      </c>
      <c r="B22" s="8">
        <v>3866718</v>
      </c>
      <c r="C22" s="8">
        <v>2052907</v>
      </c>
      <c r="D22" s="8">
        <v>1815630</v>
      </c>
      <c r="E22" s="13">
        <v>0.53</v>
      </c>
      <c r="F22" s="16">
        <v>2625087</v>
      </c>
      <c r="G22" s="18">
        <v>10.5</v>
      </c>
      <c r="H22" s="18">
        <v>24.9</v>
      </c>
      <c r="I22" s="26"/>
    </row>
    <row r="23" spans="1:10" ht="18" customHeight="1" x14ac:dyDescent="0.2">
      <c r="A23" s="5" t="s">
        <v>113</v>
      </c>
      <c r="B23" s="8">
        <v>3837651</v>
      </c>
      <c r="C23" s="8">
        <v>2050801</v>
      </c>
      <c r="D23" s="8">
        <v>1786850</v>
      </c>
      <c r="E23" s="13">
        <v>0.53</v>
      </c>
      <c r="F23" s="16">
        <v>2603260</v>
      </c>
      <c r="G23" s="18">
        <v>9.9</v>
      </c>
      <c r="H23" s="18">
        <v>11.8</v>
      </c>
      <c r="I23" s="26"/>
    </row>
    <row r="24" spans="1:10" ht="18" customHeight="1" x14ac:dyDescent="0.2">
      <c r="A24" s="5" t="s">
        <v>127</v>
      </c>
      <c r="B24" s="8">
        <v>4031719</v>
      </c>
      <c r="C24" s="8">
        <v>2227258</v>
      </c>
      <c r="D24" s="8">
        <v>1821195</v>
      </c>
      <c r="E24" s="13">
        <v>0.54</v>
      </c>
      <c r="F24" s="16">
        <v>2798500</v>
      </c>
      <c r="G24" s="18">
        <v>9</v>
      </c>
      <c r="H24" s="18">
        <v>8.9</v>
      </c>
      <c r="I24" s="26"/>
    </row>
    <row r="25" spans="1:10" ht="18" customHeight="1" x14ac:dyDescent="0.2">
      <c r="A25" s="5" t="s">
        <v>36</v>
      </c>
      <c r="B25" s="8">
        <v>4048417</v>
      </c>
      <c r="C25" s="8">
        <v>2282101</v>
      </c>
      <c r="D25" s="8">
        <v>1766316</v>
      </c>
      <c r="E25" s="13">
        <v>0.55000000000000004</v>
      </c>
      <c r="F25" s="16">
        <v>2875959</v>
      </c>
      <c r="G25" s="18">
        <v>8.1</v>
      </c>
      <c r="H25" s="18">
        <v>7.4</v>
      </c>
      <c r="I25" s="26"/>
    </row>
    <row r="26" spans="1:10" ht="18" customHeight="1" x14ac:dyDescent="0.2">
      <c r="A26" s="5" t="s">
        <v>122</v>
      </c>
      <c r="B26" s="8">
        <v>4289623</v>
      </c>
      <c r="C26" s="8">
        <v>2277056</v>
      </c>
      <c r="D26" s="8">
        <v>2012567</v>
      </c>
      <c r="E26" s="13">
        <v>0.55000000000000004</v>
      </c>
      <c r="F26" s="16">
        <v>2867150</v>
      </c>
      <c r="G26" s="18">
        <v>7.3</v>
      </c>
      <c r="H26" s="18">
        <v>2.2999999999999998</v>
      </c>
      <c r="I26" s="26"/>
    </row>
    <row r="27" spans="1:10" ht="18" customHeight="1" x14ac:dyDescent="0.2">
      <c r="A27" s="5" t="s">
        <v>131</v>
      </c>
      <c r="B27" s="8">
        <v>4297784</v>
      </c>
      <c r="C27" s="8">
        <v>2292531</v>
      </c>
      <c r="D27" s="8">
        <f>B27-C27</f>
        <v>2005253</v>
      </c>
      <c r="E27" s="13">
        <v>0.54</v>
      </c>
      <c r="F27" s="16">
        <v>2888790</v>
      </c>
      <c r="G27" s="18">
        <v>7.1</v>
      </c>
      <c r="H27" s="18">
        <v>8.5</v>
      </c>
      <c r="I27" s="26"/>
    </row>
    <row r="28" spans="1:10" ht="18" customHeight="1" x14ac:dyDescent="0.2">
      <c r="A28" s="5" t="s">
        <v>133</v>
      </c>
      <c r="B28" s="8">
        <v>4407178</v>
      </c>
      <c r="C28" s="8">
        <v>2317621</v>
      </c>
      <c r="D28" s="8">
        <f>B28-C28</f>
        <v>2089557</v>
      </c>
      <c r="E28" s="13">
        <v>0.53</v>
      </c>
      <c r="F28" s="16">
        <v>2923121</v>
      </c>
      <c r="G28" s="18">
        <v>6.9</v>
      </c>
      <c r="H28" s="18">
        <v>7.8</v>
      </c>
      <c r="I28" s="26"/>
    </row>
    <row r="29" spans="1:10" ht="18" customHeight="1" x14ac:dyDescent="0.2">
      <c r="A29" s="5" t="s">
        <v>144</v>
      </c>
      <c r="B29" s="8">
        <v>4631156</v>
      </c>
      <c r="C29" s="8">
        <v>2426613</v>
      </c>
      <c r="D29" s="8">
        <f>B29-C29</f>
        <v>2204543</v>
      </c>
      <c r="E29" s="13">
        <v>0.53</v>
      </c>
      <c r="F29" s="16">
        <v>3033927</v>
      </c>
      <c r="G29" s="18">
        <v>6.3</v>
      </c>
      <c r="H29" s="18">
        <v>14.3</v>
      </c>
      <c r="I29" s="26"/>
    </row>
    <row r="30" spans="1:10" ht="18" customHeight="1" x14ac:dyDescent="0.2">
      <c r="A30" s="5" t="s">
        <v>147</v>
      </c>
      <c r="B30" s="8">
        <v>4928233</v>
      </c>
      <c r="C30" s="8">
        <v>2404479</v>
      </c>
      <c r="D30" s="8">
        <v>2526577</v>
      </c>
      <c r="E30" s="13">
        <v>0.51</v>
      </c>
      <c r="F30" s="17">
        <v>3004138</v>
      </c>
      <c r="G30" s="18">
        <v>5.8</v>
      </c>
      <c r="H30" s="22" t="s">
        <v>148</v>
      </c>
      <c r="I30" s="27"/>
    </row>
    <row r="31" spans="1:10" ht="18" customHeight="1" x14ac:dyDescent="0.2">
      <c r="A31" s="5" t="s">
        <v>119</v>
      </c>
      <c r="B31" s="8">
        <v>5055349</v>
      </c>
      <c r="C31" s="8">
        <v>2457581</v>
      </c>
      <c r="D31" s="8">
        <v>2598367</v>
      </c>
      <c r="E31" s="13">
        <v>0.5</v>
      </c>
      <c r="F31" s="17">
        <v>3069309</v>
      </c>
      <c r="G31" s="18">
        <v>6</v>
      </c>
      <c r="H31" s="22" t="s">
        <v>148</v>
      </c>
      <c r="I31" s="27"/>
    </row>
    <row r="32" spans="1:10" ht="18" customHeight="1" x14ac:dyDescent="0.2">
      <c r="A32" s="5" t="s">
        <v>145</v>
      </c>
      <c r="B32" s="78">
        <v>5228550</v>
      </c>
      <c r="C32" s="78">
        <v>2522965</v>
      </c>
      <c r="D32" s="78">
        <v>2689085</v>
      </c>
      <c r="E32" s="79">
        <v>0.49</v>
      </c>
      <c r="F32" s="80">
        <v>3151883</v>
      </c>
      <c r="G32" s="81">
        <v>6.5</v>
      </c>
      <c r="H32" s="82" t="s">
        <v>150</v>
      </c>
      <c r="I32" s="27"/>
    </row>
    <row r="33" spans="1:8" x14ac:dyDescent="0.2">
      <c r="A33" s="1" t="s">
        <v>140</v>
      </c>
      <c r="E33" s="14"/>
      <c r="H33" s="20"/>
    </row>
    <row r="34" spans="1:8" x14ac:dyDescent="0.2">
      <c r="A34" s="1" t="s">
        <v>100</v>
      </c>
      <c r="E34" s="14"/>
      <c r="H34" s="20"/>
    </row>
  </sheetData>
  <phoneticPr fontId="3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20"/>
  <sheetViews>
    <sheetView view="pageBreakPreview" topLeftCell="A113" zoomScale="85" zoomScaleNormal="75" zoomScaleSheetLayoutView="85" workbookViewId="0">
      <selection activeCell="E53" sqref="E53"/>
    </sheetView>
  </sheetViews>
  <sheetFormatPr defaultColWidth="9" defaultRowHeight="13.2" x14ac:dyDescent="0.2"/>
  <cols>
    <col min="1" max="1" width="11.88671875" style="1" customWidth="1"/>
    <col min="2" max="28" width="11.6640625" style="1" customWidth="1"/>
    <col min="29" max="29" width="9" style="1" customWidth="1"/>
    <col min="30" max="16384" width="9" style="1"/>
  </cols>
  <sheetData>
    <row r="1" spans="1:28" ht="15.75" customHeight="1" x14ac:dyDescent="0.2">
      <c r="A1" s="4" t="s">
        <v>35</v>
      </c>
      <c r="AB1" s="52" t="s">
        <v>6</v>
      </c>
    </row>
    <row r="2" spans="1:28" x14ac:dyDescent="0.2">
      <c r="A2" s="100" t="s">
        <v>139</v>
      </c>
      <c r="B2" s="92" t="s">
        <v>78</v>
      </c>
      <c r="C2" s="92" t="s">
        <v>26</v>
      </c>
      <c r="D2" s="99" t="s">
        <v>39</v>
      </c>
      <c r="E2" s="99" t="s">
        <v>43</v>
      </c>
      <c r="F2" s="99" t="s">
        <v>134</v>
      </c>
      <c r="G2" s="99" t="s">
        <v>44</v>
      </c>
      <c r="H2" s="99" t="s">
        <v>45</v>
      </c>
      <c r="I2" s="96" t="s">
        <v>142</v>
      </c>
      <c r="J2" s="99" t="s">
        <v>31</v>
      </c>
      <c r="K2" s="99" t="s">
        <v>143</v>
      </c>
      <c r="L2" s="99" t="s">
        <v>146</v>
      </c>
      <c r="M2" s="99" t="s">
        <v>49</v>
      </c>
      <c r="N2" s="99" t="s">
        <v>46</v>
      </c>
      <c r="O2" s="100" t="s">
        <v>50</v>
      </c>
      <c r="P2" s="100"/>
      <c r="Q2" s="92" t="s">
        <v>11</v>
      </c>
      <c r="R2" s="99" t="s">
        <v>15</v>
      </c>
      <c r="S2" s="99" t="s">
        <v>126</v>
      </c>
      <c r="T2" s="99" t="s">
        <v>51</v>
      </c>
      <c r="U2" s="99" t="s">
        <v>53</v>
      </c>
      <c r="V2" s="99" t="s">
        <v>21</v>
      </c>
      <c r="W2" s="99" t="s">
        <v>40</v>
      </c>
      <c r="X2" s="92" t="s">
        <v>54</v>
      </c>
      <c r="Y2" s="92" t="s">
        <v>55</v>
      </c>
      <c r="Z2" s="92" t="s">
        <v>57</v>
      </c>
      <c r="AA2" s="92" t="s">
        <v>52</v>
      </c>
      <c r="AB2" s="92" t="s">
        <v>34</v>
      </c>
    </row>
    <row r="3" spans="1:28" ht="30.75" customHeight="1" x14ac:dyDescent="0.2">
      <c r="A3" s="100"/>
      <c r="B3" s="92"/>
      <c r="C3" s="92"/>
      <c r="D3" s="99"/>
      <c r="E3" s="99"/>
      <c r="F3" s="99"/>
      <c r="G3" s="99"/>
      <c r="H3" s="99"/>
      <c r="I3" s="104"/>
      <c r="J3" s="99"/>
      <c r="K3" s="99"/>
      <c r="L3" s="99"/>
      <c r="M3" s="99"/>
      <c r="N3" s="99"/>
      <c r="O3" s="48" t="s">
        <v>12</v>
      </c>
      <c r="P3" s="48" t="s">
        <v>58</v>
      </c>
      <c r="Q3" s="92"/>
      <c r="R3" s="99"/>
      <c r="S3" s="99"/>
      <c r="T3" s="99"/>
      <c r="U3" s="99"/>
      <c r="V3" s="99"/>
      <c r="W3" s="99"/>
      <c r="X3" s="92"/>
      <c r="Y3" s="92"/>
      <c r="Z3" s="92"/>
      <c r="AA3" s="92"/>
      <c r="AB3" s="92"/>
    </row>
    <row r="4" spans="1:28" ht="13.5" hidden="1" customHeight="1" x14ac:dyDescent="0.2">
      <c r="A4" s="29" t="s">
        <v>13</v>
      </c>
      <c r="B4" s="35">
        <f>SUM(Q4:AB4)</f>
        <v>6588049</v>
      </c>
      <c r="C4" s="35">
        <v>2084927</v>
      </c>
      <c r="D4" s="35">
        <v>165883</v>
      </c>
      <c r="E4" s="35"/>
      <c r="F4" s="35">
        <v>223</v>
      </c>
      <c r="G4" s="35">
        <v>48873</v>
      </c>
      <c r="H4" s="35"/>
      <c r="I4" s="35"/>
      <c r="J4" s="35">
        <v>65497</v>
      </c>
      <c r="K4" s="35"/>
      <c r="L4" s="35"/>
      <c r="M4" s="35"/>
      <c r="N4" s="35">
        <f>+O4+P4</f>
        <v>1926508</v>
      </c>
      <c r="O4" s="35">
        <v>1856322</v>
      </c>
      <c r="P4" s="35">
        <v>70186</v>
      </c>
      <c r="Q4" s="35">
        <f>SUM(C4:N4)</f>
        <v>4291911</v>
      </c>
      <c r="R4" s="35">
        <v>3242</v>
      </c>
      <c r="S4" s="35">
        <v>95442</v>
      </c>
      <c r="T4" s="35">
        <f>45980+19553</f>
        <v>65533</v>
      </c>
      <c r="U4" s="35">
        <v>568262</v>
      </c>
      <c r="V4" s="35">
        <v>362147</v>
      </c>
      <c r="W4" s="35">
        <v>20518</v>
      </c>
      <c r="X4" s="35">
        <v>178764</v>
      </c>
      <c r="Y4" s="35">
        <v>266959</v>
      </c>
      <c r="Z4" s="35">
        <v>168846</v>
      </c>
      <c r="AA4" s="35">
        <v>546600</v>
      </c>
      <c r="AB4" s="35">
        <v>19825</v>
      </c>
    </row>
    <row r="5" spans="1:28" ht="18" hidden="1" customHeight="1" x14ac:dyDescent="0.2">
      <c r="A5" s="29" t="s">
        <v>61</v>
      </c>
      <c r="B5" s="36">
        <f>SUM(Q5,R5,S5,T5,U5,V5,W5,X5,Y5,Z5,AA5,AB5)</f>
        <v>100</v>
      </c>
      <c r="C5" s="43">
        <f>C4/B4*100</f>
        <v>31.64710827135621</v>
      </c>
      <c r="D5" s="43">
        <f>D4/B4*100</f>
        <v>2.5179381634836049</v>
      </c>
      <c r="E5" s="43"/>
      <c r="F5" s="43">
        <f>F4/B4*100</f>
        <v>3.384917143148146E-3</v>
      </c>
      <c r="G5" s="43">
        <f>G4/B4*100</f>
        <v>0.74184329837255303</v>
      </c>
      <c r="H5" s="43"/>
      <c r="I5" s="43"/>
      <c r="J5" s="43">
        <f>J4/B4*100</f>
        <v>0.99417900504383017</v>
      </c>
      <c r="K5" s="43"/>
      <c r="L5" s="43"/>
      <c r="M5" s="43"/>
      <c r="N5" s="43">
        <f>N4/B4*100</f>
        <v>29.242466168663896</v>
      </c>
      <c r="O5" s="43">
        <f>O4/B4*100</f>
        <v>28.177112829610103</v>
      </c>
      <c r="P5" s="43">
        <f>P4/B4*100</f>
        <v>1.0653533390537926</v>
      </c>
      <c r="Q5" s="43">
        <f>Q4/B4*100</f>
        <v>65.146919824063247</v>
      </c>
      <c r="R5" s="61">
        <f>R4/B4*100</f>
        <v>4.9210320081104438E-2</v>
      </c>
      <c r="S5" s="43">
        <f>S4/B4*100</f>
        <v>1.4487141792661227</v>
      </c>
      <c r="T5" s="43">
        <f>T4/B4*100</f>
        <v>0.99472544906693927</v>
      </c>
      <c r="U5" s="43">
        <f>U4/B4*100</f>
        <v>8.6256492627787082</v>
      </c>
      <c r="V5" s="43">
        <f>V4/B4*100</f>
        <v>5.4970295454693794</v>
      </c>
      <c r="W5" s="43">
        <f>W4/B4*100</f>
        <v>0.31144273517091325</v>
      </c>
      <c r="X5" s="47">
        <f>X4/B4*100</f>
        <v>2.7134588707521758</v>
      </c>
      <c r="Y5" s="43">
        <f>Y4/B4*100</f>
        <v>4.0521708323663042</v>
      </c>
      <c r="Z5" s="43">
        <f>Z4/B4*100</f>
        <v>2.5629135423856138</v>
      </c>
      <c r="AA5" s="43">
        <f>AA4/B4*100</f>
        <v>8.2968417508734369</v>
      </c>
      <c r="AB5" s="43">
        <f>AB4/B4*100</f>
        <v>0.30092368772606276</v>
      </c>
    </row>
    <row r="6" spans="1:28" ht="18" hidden="1" customHeight="1" x14ac:dyDescent="0.2">
      <c r="A6" s="29" t="s">
        <v>16</v>
      </c>
      <c r="B6" s="35">
        <f>SUM(Q6:AB6)</f>
        <v>6645594</v>
      </c>
      <c r="C6" s="35">
        <v>2274556</v>
      </c>
      <c r="D6" s="35">
        <v>103246</v>
      </c>
      <c r="E6" s="35">
        <v>45661</v>
      </c>
      <c r="F6" s="35">
        <v>316</v>
      </c>
      <c r="G6" s="35">
        <v>26270</v>
      </c>
      <c r="H6" s="35"/>
      <c r="I6" s="35"/>
      <c r="J6" s="35">
        <v>58284</v>
      </c>
      <c r="K6" s="35"/>
      <c r="L6" s="35"/>
      <c r="M6" s="35"/>
      <c r="N6" s="35">
        <f>+O6+P6</f>
        <v>2123618</v>
      </c>
      <c r="O6" s="35">
        <v>2049932</v>
      </c>
      <c r="P6" s="35">
        <v>73686</v>
      </c>
      <c r="Q6" s="35">
        <f>SUM(C6:N6)</f>
        <v>4631951</v>
      </c>
      <c r="R6" s="35">
        <v>3136</v>
      </c>
      <c r="S6" s="35">
        <v>106211</v>
      </c>
      <c r="T6" s="35">
        <v>78250</v>
      </c>
      <c r="U6" s="35">
        <v>478909</v>
      </c>
      <c r="V6" s="35">
        <v>282767</v>
      </c>
      <c r="W6" s="35">
        <v>62583</v>
      </c>
      <c r="X6" s="35">
        <v>95438</v>
      </c>
      <c r="Y6" s="35">
        <v>222903</v>
      </c>
      <c r="Z6" s="35">
        <v>185215</v>
      </c>
      <c r="AA6" s="35">
        <v>498100</v>
      </c>
      <c r="AB6" s="35">
        <v>131</v>
      </c>
    </row>
    <row r="7" spans="1:28" ht="18" hidden="1" customHeight="1" x14ac:dyDescent="0.2">
      <c r="A7" s="29" t="s">
        <v>61</v>
      </c>
      <c r="B7" s="36">
        <f>SUM(Q7,R7,S7,T7,U7,V7,W7,X7,Y7,Z7,AA7,AB7)</f>
        <v>100</v>
      </c>
      <c r="C7" s="43">
        <f>C6/B6*100</f>
        <v>34.226526628018505</v>
      </c>
      <c r="D7" s="43">
        <f>D6/B6*100</f>
        <v>1.5536007766950555</v>
      </c>
      <c r="E7" s="43">
        <f>E6/B6*100</f>
        <v>0.68708681270628325</v>
      </c>
      <c r="F7" s="43">
        <f>F6/B6*100</f>
        <v>4.7550301748797777E-3</v>
      </c>
      <c r="G7" s="43">
        <f>G6/B6*100</f>
        <v>0.3952995021964929</v>
      </c>
      <c r="H7" s="43"/>
      <c r="I7" s="43"/>
      <c r="J7" s="43">
        <f>J6/B6*100</f>
        <v>0.87703221111611696</v>
      </c>
      <c r="K7" s="43"/>
      <c r="L7" s="43"/>
      <c r="M7" s="43"/>
      <c r="N7" s="43">
        <f>N6/B6*100</f>
        <v>31.955277436448871</v>
      </c>
      <c r="O7" s="43">
        <f>O6/B6*100</f>
        <v>30.846482646998897</v>
      </c>
      <c r="P7" s="43">
        <f>P6/B6*100</f>
        <v>1.1087947894499723</v>
      </c>
      <c r="Q7" s="43">
        <f>Q6/B6*100</f>
        <v>69.699578397356206</v>
      </c>
      <c r="R7" s="61">
        <f>R6/B6*100</f>
        <v>4.7189160216528428E-2</v>
      </c>
      <c r="S7" s="43">
        <f>S6/B6*100</f>
        <v>1.5982168034941648</v>
      </c>
      <c r="T7" s="43">
        <f>T6/B6*100</f>
        <v>1.177471870836527</v>
      </c>
      <c r="U7" s="43">
        <f>U6/B6*100</f>
        <v>7.2064137532325931</v>
      </c>
      <c r="V7" s="43">
        <f>V6/B6*100</f>
        <v>4.2549544856336396</v>
      </c>
      <c r="W7" s="43">
        <f>W6/B6*100</f>
        <v>0.94172168808386425</v>
      </c>
      <c r="X7" s="47">
        <f>X6/B6*100</f>
        <v>1.4361093981967601</v>
      </c>
      <c r="Y7" s="43">
        <f>Y6/B6*100</f>
        <v>3.354147123643124</v>
      </c>
      <c r="Z7" s="43">
        <f>Z6/B6*100</f>
        <v>2.7870345374694874</v>
      </c>
      <c r="AA7" s="43">
        <f>AA6/B6*100</f>
        <v>7.4951915509734723</v>
      </c>
      <c r="AB7" s="43">
        <f>AB6/B6*100</f>
        <v>1.9712308636368695E-3</v>
      </c>
    </row>
    <row r="8" spans="1:28" ht="18" hidden="1" customHeight="1" x14ac:dyDescent="0.2">
      <c r="A8" s="29" t="s">
        <v>17</v>
      </c>
      <c r="B8" s="35">
        <f>SUM(Q8:AB8)</f>
        <v>7458941</v>
      </c>
      <c r="C8" s="35">
        <v>2170252</v>
      </c>
      <c r="D8" s="35">
        <v>70349</v>
      </c>
      <c r="E8" s="35">
        <v>199548</v>
      </c>
      <c r="F8" s="35">
        <v>371</v>
      </c>
      <c r="G8" s="35">
        <v>35792</v>
      </c>
      <c r="H8" s="35"/>
      <c r="I8" s="35"/>
      <c r="J8" s="35">
        <v>51079</v>
      </c>
      <c r="K8" s="35"/>
      <c r="L8" s="35"/>
      <c r="M8" s="35"/>
      <c r="N8" s="35">
        <f>+O8+P8</f>
        <v>2165368</v>
      </c>
      <c r="O8" s="35">
        <v>2076205</v>
      </c>
      <c r="P8" s="35">
        <v>89163</v>
      </c>
      <c r="Q8" s="35">
        <f>SUM(C8:N8)</f>
        <v>4692759</v>
      </c>
      <c r="R8" s="35">
        <v>3040</v>
      </c>
      <c r="S8" s="35">
        <v>114518</v>
      </c>
      <c r="T8" s="35">
        <v>67453</v>
      </c>
      <c r="U8" s="35">
        <v>498177</v>
      </c>
      <c r="V8" s="35">
        <v>298931</v>
      </c>
      <c r="W8" s="35">
        <v>40081</v>
      </c>
      <c r="X8" s="35">
        <v>1033337</v>
      </c>
      <c r="Y8" s="35">
        <v>168437</v>
      </c>
      <c r="Z8" s="35">
        <v>179798</v>
      </c>
      <c r="AA8" s="35">
        <v>360500</v>
      </c>
      <c r="AB8" s="35">
        <v>1910</v>
      </c>
    </row>
    <row r="9" spans="1:28" ht="18" hidden="1" customHeight="1" x14ac:dyDescent="0.2">
      <c r="A9" s="29" t="s">
        <v>61</v>
      </c>
      <c r="B9" s="36">
        <f>SUM(Q9,R9,S9,T9,U9,V9,W9,X9,Y9,Z9,AA9,AB9)</f>
        <v>100.00000000000001</v>
      </c>
      <c r="C9" s="43">
        <f>C8/B8*100</f>
        <v>29.095980247061881</v>
      </c>
      <c r="D9" s="43">
        <f>D8/B8*100</f>
        <v>0.94314997263016298</v>
      </c>
      <c r="E9" s="43">
        <f>E8/B8*100</f>
        <v>2.6752859420660386</v>
      </c>
      <c r="F9" s="43">
        <f>F8/B8*100</f>
        <v>4.9738964284608226E-3</v>
      </c>
      <c r="G9" s="43">
        <f>G8/B8*100</f>
        <v>0.47985364142175146</v>
      </c>
      <c r="H9" s="43"/>
      <c r="I9" s="43"/>
      <c r="J9" s="43">
        <f>J8/B8*100</f>
        <v>0.68480230638638917</v>
      </c>
      <c r="K9" s="43"/>
      <c r="L9" s="43"/>
      <c r="M9" s="43"/>
      <c r="N9" s="43">
        <f>N8/B8*100</f>
        <v>29.030501783027912</v>
      </c>
      <c r="O9" s="43">
        <f>O8/B8*100</f>
        <v>27.83511761254044</v>
      </c>
      <c r="P9" s="43">
        <f>P8/B8*100</f>
        <v>1.1953841704874726</v>
      </c>
      <c r="Q9" s="43">
        <f>Q8/B8*100</f>
        <v>62.914547789022599</v>
      </c>
      <c r="R9" s="61">
        <f>R8/B8*100</f>
        <v>4.0756455909759841E-2</v>
      </c>
      <c r="S9" s="43">
        <f>S8/B8*100</f>
        <v>1.5353117821953544</v>
      </c>
      <c r="T9" s="43">
        <f>T8/B8*100</f>
        <v>0.90432408568454969</v>
      </c>
      <c r="U9" s="43">
        <f>U8/B8*100</f>
        <v>6.6789239920251413</v>
      </c>
      <c r="V9" s="43">
        <f>V8/B8*100</f>
        <v>4.0076868820922433</v>
      </c>
      <c r="W9" s="43">
        <f>W8/B8*100</f>
        <v>0.5373551017496988</v>
      </c>
      <c r="X9" s="47">
        <f>X8/B8*100</f>
        <v>13.853669039612996</v>
      </c>
      <c r="Y9" s="43">
        <f>Y8/B8*100</f>
        <v>2.2581891987079667</v>
      </c>
      <c r="Z9" s="43">
        <f>Z8/B8*100</f>
        <v>2.4105030459417764</v>
      </c>
      <c r="AA9" s="43">
        <f>AA8/B8*100</f>
        <v>4.8331257748251391</v>
      </c>
      <c r="AB9" s="43">
        <f>AB8/B8*100</f>
        <v>2.5606852232776745E-2</v>
      </c>
    </row>
    <row r="10" spans="1:28" ht="15.75" hidden="1" customHeight="1" x14ac:dyDescent="0.2">
      <c r="A10" s="29" t="s">
        <v>5</v>
      </c>
      <c r="B10" s="35">
        <f>SUM(Q10:AB10)</f>
        <v>8549553</v>
      </c>
      <c r="C10" s="35">
        <v>2207971</v>
      </c>
      <c r="D10" s="35">
        <v>72610</v>
      </c>
      <c r="E10" s="35">
        <v>184541</v>
      </c>
      <c r="F10" s="35">
        <v>304</v>
      </c>
      <c r="G10" s="35">
        <v>31507</v>
      </c>
      <c r="H10" s="35"/>
      <c r="I10" s="35"/>
      <c r="J10" s="35">
        <v>49153</v>
      </c>
      <c r="K10" s="35"/>
      <c r="L10" s="35"/>
      <c r="M10" s="35">
        <v>81000</v>
      </c>
      <c r="N10" s="35">
        <v>2234509</v>
      </c>
      <c r="O10" s="35">
        <v>2131858</v>
      </c>
      <c r="P10" s="35">
        <v>102651</v>
      </c>
      <c r="Q10" s="35">
        <f>SUM(C10:N10)</f>
        <v>4861595</v>
      </c>
      <c r="R10" s="35">
        <v>3286</v>
      </c>
      <c r="S10" s="35">
        <v>125767</v>
      </c>
      <c r="T10" s="35">
        <v>70272</v>
      </c>
      <c r="U10" s="35">
        <v>737167</v>
      </c>
      <c r="V10" s="35">
        <v>324570</v>
      </c>
      <c r="W10" s="35">
        <v>113634</v>
      </c>
      <c r="X10" s="35">
        <v>654297</v>
      </c>
      <c r="Y10" s="35">
        <v>1262937</v>
      </c>
      <c r="Z10" s="35">
        <v>229528</v>
      </c>
      <c r="AA10" s="35">
        <v>166500</v>
      </c>
      <c r="AB10" s="35"/>
    </row>
    <row r="11" spans="1:28" ht="15.75" hidden="1" customHeight="1" x14ac:dyDescent="0.2">
      <c r="A11" s="29" t="s">
        <v>61</v>
      </c>
      <c r="B11" s="36">
        <f>SUM(Q11,R11,S11,T11,U11,V11,W11,X11,Y11,Z11,AA11,AB11)</f>
        <v>100</v>
      </c>
      <c r="C11" s="43">
        <f>C10/B10*100</f>
        <v>25.82557240127057</v>
      </c>
      <c r="D11" s="43">
        <f>D10/B10*100</f>
        <v>0.84928416725412426</v>
      </c>
      <c r="E11" s="43">
        <f>E10/B10*100</f>
        <v>2.1584871162270121</v>
      </c>
      <c r="F11" s="43">
        <f>F10/B10*100</f>
        <v>3.5557414522139341E-3</v>
      </c>
      <c r="G11" s="43">
        <f>G10/B10*100</f>
        <v>0.36852219057534352</v>
      </c>
      <c r="H11" s="43"/>
      <c r="I11" s="43"/>
      <c r="J11" s="43">
        <f>J10/B10*100</f>
        <v>0.57491894605484051</v>
      </c>
      <c r="K11" s="43"/>
      <c r="L11" s="43"/>
      <c r="M11" s="43">
        <f>M10/B10*100</f>
        <v>0.94741795272805485</v>
      </c>
      <c r="N11" s="43">
        <f>N10/B10*100</f>
        <v>26.135974594227324</v>
      </c>
      <c r="O11" s="43">
        <f>O10/B10*100</f>
        <v>24.93531533169044</v>
      </c>
      <c r="P11" s="43">
        <f>P10/B10*100</f>
        <v>1.2006592625368835</v>
      </c>
      <c r="Q11" s="43">
        <f>Q10/B10*100</f>
        <v>56.863733109789486</v>
      </c>
      <c r="R11" s="61">
        <f>R10/B10*100</f>
        <v>3.8434757934128254E-2</v>
      </c>
      <c r="S11" s="43">
        <f>S10/B10*100</f>
        <v>1.4710359711203613</v>
      </c>
      <c r="T11" s="43">
        <f>T10/B10*100</f>
        <v>0.82193770832229474</v>
      </c>
      <c r="U11" s="43">
        <f>U10/B10*100</f>
        <v>8.6222870365269397</v>
      </c>
      <c r="V11" s="43">
        <f>V10/B10*100</f>
        <v>3.7963388261351207</v>
      </c>
      <c r="W11" s="43">
        <f>W10/B10*100</f>
        <v>1.3291221190160467</v>
      </c>
      <c r="X11" s="47">
        <f>X10/B10*100</f>
        <v>7.6529965952605945</v>
      </c>
      <c r="Y11" s="43">
        <f>Y10/B10*100</f>
        <v>14.77196527116681</v>
      </c>
      <c r="Z11" s="43">
        <f>Z10/B10*100</f>
        <v>2.6846783685649998</v>
      </c>
      <c r="AA11" s="43">
        <f>AA10/B10*100</f>
        <v>1.9474702361632239</v>
      </c>
      <c r="AB11" s="43">
        <f>AB10/B10*100</f>
        <v>0</v>
      </c>
    </row>
    <row r="12" spans="1:28" ht="15" hidden="1" customHeight="1" x14ac:dyDescent="0.2">
      <c r="A12" s="29" t="s">
        <v>18</v>
      </c>
      <c r="B12" s="35">
        <f>SUM(Q12:AB12)</f>
        <v>9167918</v>
      </c>
      <c r="C12" s="35">
        <v>2145026</v>
      </c>
      <c r="D12" s="35">
        <v>73078</v>
      </c>
      <c r="E12" s="35">
        <v>190312</v>
      </c>
      <c r="F12" s="35">
        <v>116</v>
      </c>
      <c r="G12" s="35">
        <v>147649</v>
      </c>
      <c r="H12" s="35"/>
      <c r="I12" s="35"/>
      <c r="J12" s="35">
        <v>47993</v>
      </c>
      <c r="K12" s="35"/>
      <c r="L12" s="35"/>
      <c r="M12" s="35">
        <v>97476</v>
      </c>
      <c r="N12" s="35">
        <v>2272595</v>
      </c>
      <c r="O12" s="35">
        <v>2166408</v>
      </c>
      <c r="P12" s="35">
        <v>106187</v>
      </c>
      <c r="Q12" s="35">
        <f>SUM(C12:N12)</f>
        <v>4974245</v>
      </c>
      <c r="R12" s="35">
        <v>2913</v>
      </c>
      <c r="S12" s="35">
        <v>61891</v>
      </c>
      <c r="T12" s="35">
        <v>86208</v>
      </c>
      <c r="U12" s="35">
        <v>274284</v>
      </c>
      <c r="V12" s="35">
        <v>457987</v>
      </c>
      <c r="W12" s="35">
        <v>52094</v>
      </c>
      <c r="X12" s="35">
        <v>1177859</v>
      </c>
      <c r="Y12" s="35">
        <v>664476</v>
      </c>
      <c r="Z12" s="35">
        <v>263761</v>
      </c>
      <c r="AA12" s="35">
        <v>1152200</v>
      </c>
      <c r="AB12" s="35"/>
    </row>
    <row r="13" spans="1:28" ht="15" hidden="1" customHeight="1" x14ac:dyDescent="0.2">
      <c r="A13" s="29" t="s">
        <v>61</v>
      </c>
      <c r="B13" s="36">
        <f>SUM(Q13,R13,S13,T13,U13,V13,W13,X13,Y13,Z13,AA13,AB13)</f>
        <v>99.999999999999986</v>
      </c>
      <c r="C13" s="43">
        <f>C12/B12*100</f>
        <v>23.397089720915915</v>
      </c>
      <c r="D13" s="43">
        <f>D12/B12*100</f>
        <v>0.79710573327553758</v>
      </c>
      <c r="E13" s="43">
        <f>E12/B12*100</f>
        <v>2.075847537030763</v>
      </c>
      <c r="F13" s="43">
        <f>F12/B12*100</f>
        <v>1.2652818229831463E-3</v>
      </c>
      <c r="G13" s="43">
        <f>G12/B12*100</f>
        <v>1.6104965162210221</v>
      </c>
      <c r="H13" s="43"/>
      <c r="I13" s="43"/>
      <c r="J13" s="43">
        <f>J12/B12*100</f>
        <v>0.52348853905543224</v>
      </c>
      <c r="K13" s="43"/>
      <c r="L13" s="43"/>
      <c r="M13" s="43">
        <f>M12/B12*100</f>
        <v>1.0632294049750446</v>
      </c>
      <c r="N13" s="43">
        <f>N12/B12*100</f>
        <v>24.788561590537785</v>
      </c>
      <c r="O13" s="43">
        <f>O12/B12*100</f>
        <v>23.630316065217862</v>
      </c>
      <c r="P13" s="43">
        <f>P12/B12*100</f>
        <v>1.1582455253199253</v>
      </c>
      <c r="Q13" s="43">
        <f>Q12/B12*100</f>
        <v>54.257084323834484</v>
      </c>
      <c r="R13" s="61">
        <f>R12/B12*100</f>
        <v>3.1773844399568145E-2</v>
      </c>
      <c r="S13" s="43">
        <f>S12/B12*100</f>
        <v>0.67508239057111985</v>
      </c>
      <c r="T13" s="43">
        <f>T12/B12*100</f>
        <v>0.94032254651492297</v>
      </c>
      <c r="U13" s="43">
        <f>U12/B12*100</f>
        <v>2.9917806856474938</v>
      </c>
      <c r="V13" s="43">
        <f>V12/B12*100</f>
        <v>4.9955398815739844</v>
      </c>
      <c r="W13" s="43">
        <f>W12/B12*100</f>
        <v>0.56822061453865536</v>
      </c>
      <c r="X13" s="47">
        <f>X12/B12*100</f>
        <v>12.847617092561256</v>
      </c>
      <c r="Y13" s="43">
        <f>Y12/B12*100</f>
        <v>7.2478396949012858</v>
      </c>
      <c r="Z13" s="43">
        <f>Z12/B12*100</f>
        <v>2.8769999906194625</v>
      </c>
      <c r="AA13" s="43">
        <f>AA12/B12*100</f>
        <v>12.567738934837768</v>
      </c>
      <c r="AB13" s="43">
        <f>AB12/B12*100</f>
        <v>0</v>
      </c>
    </row>
    <row r="14" spans="1:28" ht="15" hidden="1" customHeight="1" x14ac:dyDescent="0.2">
      <c r="A14" s="29" t="s">
        <v>20</v>
      </c>
      <c r="B14" s="35">
        <v>7476579</v>
      </c>
      <c r="C14" s="35">
        <v>2187312</v>
      </c>
      <c r="D14" s="35">
        <v>72993</v>
      </c>
      <c r="E14" s="35">
        <v>179449</v>
      </c>
      <c r="F14" s="35">
        <v>0</v>
      </c>
      <c r="G14" s="35">
        <v>162562</v>
      </c>
      <c r="H14" s="35"/>
      <c r="I14" s="35"/>
      <c r="J14" s="35">
        <v>45832</v>
      </c>
      <c r="K14" s="35"/>
      <c r="L14" s="35"/>
      <c r="M14" s="35">
        <v>100790</v>
      </c>
      <c r="N14" s="35">
        <v>2066418</v>
      </c>
      <c r="O14" s="35">
        <v>1965968</v>
      </c>
      <c r="P14" s="35">
        <v>100450</v>
      </c>
      <c r="Q14" s="35">
        <v>4815356</v>
      </c>
      <c r="R14" s="35">
        <v>3152</v>
      </c>
      <c r="S14" s="35">
        <v>99305</v>
      </c>
      <c r="T14" s="35">
        <v>50992</v>
      </c>
      <c r="U14" s="35">
        <v>419872</v>
      </c>
      <c r="V14" s="35">
        <v>303076</v>
      </c>
      <c r="W14" s="35">
        <v>36410</v>
      </c>
      <c r="X14" s="35">
        <v>407314</v>
      </c>
      <c r="Y14" s="35">
        <v>516312</v>
      </c>
      <c r="Z14" s="35">
        <v>244190</v>
      </c>
      <c r="AA14" s="35">
        <v>580600</v>
      </c>
      <c r="AB14" s="35"/>
    </row>
    <row r="15" spans="1:28" ht="15" hidden="1" customHeight="1" x14ac:dyDescent="0.2">
      <c r="A15" s="29" t="s">
        <v>61</v>
      </c>
      <c r="B15" s="36">
        <f>SUM(Q15,R15,S15,T15,U15,V15,W15,X15,Y15,Z15,AA15,AB15)</f>
        <v>99.999999999999972</v>
      </c>
      <c r="C15" s="43">
        <f>C14/B14*100</f>
        <v>29.255519135155261</v>
      </c>
      <c r="D15" s="43">
        <f>D14/B14*100</f>
        <v>0.9762887545226232</v>
      </c>
      <c r="E15" s="43">
        <f>E14/B14*100</f>
        <v>2.4001485171226036</v>
      </c>
      <c r="F15" s="43">
        <f>F14/B14*100</f>
        <v>0</v>
      </c>
      <c r="G15" s="43">
        <f>G14/B14*100</f>
        <v>2.1742831848630235</v>
      </c>
      <c r="H15" s="43"/>
      <c r="I15" s="43"/>
      <c r="J15" s="43">
        <f>J14/B14*100</f>
        <v>0.61300763357145027</v>
      </c>
      <c r="K15" s="43"/>
      <c r="L15" s="43"/>
      <c r="M15" s="43">
        <f>M14/B14*100</f>
        <v>1.3480764397727891</v>
      </c>
      <c r="N15" s="43">
        <f>N14/B14*100</f>
        <v>27.638549662887264</v>
      </c>
      <c r="O15" s="43">
        <f>O14/B14*100</f>
        <v>26.295020757488153</v>
      </c>
      <c r="P15" s="43">
        <f>P14/B14*100</f>
        <v>1.3435289053991137</v>
      </c>
      <c r="Q15" s="43">
        <f>Q14/B14*100</f>
        <v>64.405873327895009</v>
      </c>
      <c r="R15" s="61">
        <f>R14/B14*100</f>
        <v>4.2158318664191202E-2</v>
      </c>
      <c r="S15" s="43">
        <f>S14/B14*100</f>
        <v>1.3282144146407067</v>
      </c>
      <c r="T15" s="43">
        <f>T14/B14*100</f>
        <v>0.68202315524252466</v>
      </c>
      <c r="U15" s="43">
        <f>U14/B14*100</f>
        <v>5.6158304486584036</v>
      </c>
      <c r="V15" s="43">
        <f>V14/B14*100</f>
        <v>4.0536721406942933</v>
      </c>
      <c r="W15" s="43">
        <f>W14/B14*100</f>
        <v>0.48698743101624425</v>
      </c>
      <c r="X15" s="47">
        <f>X14/B14*100</f>
        <v>5.447865929056591</v>
      </c>
      <c r="Y15" s="43">
        <f>Y14/B14*100</f>
        <v>6.9057251986503445</v>
      </c>
      <c r="Z15" s="43">
        <f>Z14/B14*100</f>
        <v>3.2660659373759038</v>
      </c>
      <c r="AA15" s="43">
        <f>AA14/B14*100</f>
        <v>7.765583698105778</v>
      </c>
      <c r="AB15" s="43">
        <f>AB14/B14*100</f>
        <v>0</v>
      </c>
    </row>
    <row r="16" spans="1:28" ht="15" hidden="1" customHeight="1" x14ac:dyDescent="0.2">
      <c r="A16" s="29" t="s">
        <v>22</v>
      </c>
      <c r="B16" s="35">
        <v>7468165</v>
      </c>
      <c r="C16" s="35">
        <v>2099043</v>
      </c>
      <c r="D16" s="35">
        <v>73560</v>
      </c>
      <c r="E16" s="35">
        <v>158943</v>
      </c>
      <c r="F16" s="35">
        <v>0</v>
      </c>
      <c r="G16" s="35">
        <v>39691</v>
      </c>
      <c r="H16" s="35"/>
      <c r="I16" s="35"/>
      <c r="J16" s="35">
        <v>42158</v>
      </c>
      <c r="K16" s="35"/>
      <c r="L16" s="35"/>
      <c r="M16" s="35">
        <v>91962</v>
      </c>
      <c r="N16" s="35">
        <v>1990138</v>
      </c>
      <c r="O16" s="35">
        <v>1908681</v>
      </c>
      <c r="P16" s="35">
        <v>81457</v>
      </c>
      <c r="Q16" s="35">
        <v>4495495</v>
      </c>
      <c r="R16" s="35">
        <v>2900</v>
      </c>
      <c r="S16" s="35">
        <v>91849</v>
      </c>
      <c r="T16" s="35">
        <v>56757</v>
      </c>
      <c r="U16" s="35">
        <v>251653</v>
      </c>
      <c r="V16" s="35">
        <v>362533</v>
      </c>
      <c r="W16" s="35">
        <v>77616</v>
      </c>
      <c r="X16" s="35">
        <v>508035</v>
      </c>
      <c r="Y16" s="35">
        <v>708421</v>
      </c>
      <c r="Z16" s="35">
        <v>260179</v>
      </c>
      <c r="AA16" s="35">
        <v>652727</v>
      </c>
      <c r="AB16" s="35"/>
    </row>
    <row r="17" spans="1:28" ht="15" hidden="1" customHeight="1" x14ac:dyDescent="0.2">
      <c r="A17" s="29" t="s">
        <v>61</v>
      </c>
      <c r="B17" s="36">
        <f>SUM(Q17,R17,S17,T17,U17,V17,W17,X17,Y17,Z17,AA17,AB17)</f>
        <v>100.00000000000001</v>
      </c>
      <c r="C17" s="43">
        <f>C16/B16*100</f>
        <v>28.106542905787435</v>
      </c>
      <c r="D17" s="43">
        <f>D16/B16*100</f>
        <v>0.98498091566000479</v>
      </c>
      <c r="E17" s="43">
        <f>E16/B16*100</f>
        <v>2.1282738129112038</v>
      </c>
      <c r="F17" s="43">
        <f>F16/B16*100</f>
        <v>0</v>
      </c>
      <c r="G17" s="43">
        <f>G16/B16*100</f>
        <v>0.53146924311393762</v>
      </c>
      <c r="H17" s="43"/>
      <c r="I17" s="43"/>
      <c r="J17" s="43">
        <f>J16/B16*100</f>
        <v>0.56450279285473737</v>
      </c>
      <c r="K17" s="43"/>
      <c r="L17" s="43"/>
      <c r="M17" s="43">
        <f>M16/B16*100</f>
        <v>1.2313868266167123</v>
      </c>
      <c r="N17" s="43">
        <f>N16/B16*100</f>
        <v>26.648286426451477</v>
      </c>
      <c r="O17" s="43">
        <f>O16/B16*100</f>
        <v>25.557563337178546</v>
      </c>
      <c r="P17" s="43">
        <f>P16/B16*100</f>
        <v>1.0907230892729338</v>
      </c>
      <c r="Q17" s="43">
        <f>Q16/B16*100</f>
        <v>60.195442923395504</v>
      </c>
      <c r="R17" s="61">
        <f>R16/B16*100</f>
        <v>3.8831493412371049E-2</v>
      </c>
      <c r="S17" s="43">
        <f>S16/B16*100</f>
        <v>1.2298737373906441</v>
      </c>
      <c r="T17" s="43">
        <f>T16/B16*100</f>
        <v>0.75998588676067014</v>
      </c>
      <c r="U17" s="43">
        <f>U16/B16*100</f>
        <v>3.3696764867942792</v>
      </c>
      <c r="V17" s="43">
        <f>V16/B16*100</f>
        <v>4.8543785521610729</v>
      </c>
      <c r="W17" s="43">
        <f>W16/B16*100</f>
        <v>1.0392914457567555</v>
      </c>
      <c r="X17" s="47">
        <f>X16/B16*100</f>
        <v>6.8026750881910081</v>
      </c>
      <c r="Y17" s="43">
        <f>Y16/B16*100</f>
        <v>9.485877722305279</v>
      </c>
      <c r="Z17" s="43">
        <f>Z16/B16*100</f>
        <v>3.4838410774266504</v>
      </c>
      <c r="AA17" s="43">
        <f>AA16/B16*100</f>
        <v>8.7401255864057639</v>
      </c>
      <c r="AB17" s="43">
        <f>AB16/B16*100</f>
        <v>0</v>
      </c>
    </row>
    <row r="18" spans="1:28" ht="15" hidden="1" customHeight="1" x14ac:dyDescent="0.2">
      <c r="A18" s="29" t="s">
        <v>23</v>
      </c>
      <c r="B18" s="36">
        <v>6933919</v>
      </c>
      <c r="C18" s="36">
        <v>2025112</v>
      </c>
      <c r="D18" s="36">
        <v>78550</v>
      </c>
      <c r="E18" s="36">
        <v>178243</v>
      </c>
      <c r="F18" s="36">
        <v>0</v>
      </c>
      <c r="G18" s="36">
        <v>39691</v>
      </c>
      <c r="H18" s="36"/>
      <c r="I18" s="36"/>
      <c r="J18" s="51">
        <v>43432</v>
      </c>
      <c r="K18" s="51"/>
      <c r="L18" s="51"/>
      <c r="M18" s="51">
        <v>85477</v>
      </c>
      <c r="N18" s="51">
        <v>1756333</v>
      </c>
      <c r="O18" s="51">
        <v>1691147</v>
      </c>
      <c r="P18" s="51">
        <v>65186</v>
      </c>
      <c r="Q18" s="51">
        <v>4194428</v>
      </c>
      <c r="R18" s="62">
        <v>2920</v>
      </c>
      <c r="S18" s="51">
        <v>92011</v>
      </c>
      <c r="T18" s="51">
        <v>51112</v>
      </c>
      <c r="U18" s="51">
        <v>450847</v>
      </c>
      <c r="V18" s="51">
        <v>385521</v>
      </c>
      <c r="W18" s="51">
        <v>59584</v>
      </c>
      <c r="X18" s="51">
        <v>140092</v>
      </c>
      <c r="Y18" s="51">
        <v>309176</v>
      </c>
      <c r="Z18" s="51">
        <v>254928</v>
      </c>
      <c r="AA18" s="51">
        <v>993300</v>
      </c>
      <c r="AB18" s="51"/>
    </row>
    <row r="19" spans="1:28" ht="15" hidden="1" customHeight="1" x14ac:dyDescent="0.2">
      <c r="A19" s="29" t="s">
        <v>61</v>
      </c>
      <c r="B19" s="36">
        <f>SUM(Q19,R19,S19,T19,U19,V19,W19,X19,Y19,Z19,AA19,AB19)</f>
        <v>99.999999999999972</v>
      </c>
      <c r="C19" s="43">
        <f>C18/B18*100</f>
        <v>29.205879099539523</v>
      </c>
      <c r="D19" s="43">
        <f>D18/B18*100</f>
        <v>1.1328370002591608</v>
      </c>
      <c r="E19" s="43">
        <f>E18/B18*100</f>
        <v>2.5705953588439669</v>
      </c>
      <c r="F19" s="43">
        <f>F18/B18*100</f>
        <v>0</v>
      </c>
      <c r="G19" s="43">
        <f>G18/B18*100</f>
        <v>0.57241799334546595</v>
      </c>
      <c r="H19" s="43"/>
      <c r="I19" s="43"/>
      <c r="J19" s="43">
        <f>J18/B18*100</f>
        <v>0.6263701667123599</v>
      </c>
      <c r="K19" s="43"/>
      <c r="L19" s="43"/>
      <c r="M19" s="43">
        <f>M18/B18*100</f>
        <v>1.2327372154188707</v>
      </c>
      <c r="N19" s="43">
        <f>N18/B18*100</f>
        <v>25.329586342153693</v>
      </c>
      <c r="O19" s="43">
        <f>O18/B18*100</f>
        <v>24.389483061454857</v>
      </c>
      <c r="P19" s="43">
        <f>P18/B18*100</f>
        <v>0.94010328069883708</v>
      </c>
      <c r="Q19" s="43">
        <f>Q18/B18*100</f>
        <v>60.491447909904913</v>
      </c>
      <c r="R19" s="61">
        <f>R18/B18*100</f>
        <v>4.2111827380735198E-2</v>
      </c>
      <c r="S19" s="43">
        <f>S18/B18*100</f>
        <v>1.3269696401126116</v>
      </c>
      <c r="T19" s="43">
        <f>T18/B18*100</f>
        <v>0.73713004146717032</v>
      </c>
      <c r="U19" s="43">
        <f>U18/B18*100</f>
        <v>6.5020517257268224</v>
      </c>
      <c r="V19" s="43">
        <f>V18/B18*100</f>
        <v>5.5599293848111007</v>
      </c>
      <c r="W19" s="43">
        <f>W18/B18*100</f>
        <v>0.85931202830607045</v>
      </c>
      <c r="X19" s="47">
        <f>X18/B18*100</f>
        <v>2.0203870278842313</v>
      </c>
      <c r="Y19" s="43">
        <f>Y18/B18*100</f>
        <v>4.4588925829678718</v>
      </c>
      <c r="Z19" s="43">
        <f>Z18/B18*100</f>
        <v>3.6765355926424865</v>
      </c>
      <c r="AA19" s="43">
        <f>AA18/B18*100</f>
        <v>14.325232238795982</v>
      </c>
      <c r="AB19" s="43">
        <f>AB18/B18*100</f>
        <v>0</v>
      </c>
    </row>
    <row r="20" spans="1:28" ht="15" customHeight="1" x14ac:dyDescent="0.2">
      <c r="A20" s="29" t="s">
        <v>24</v>
      </c>
      <c r="B20" s="35">
        <v>7627392</v>
      </c>
      <c r="C20" s="35">
        <v>2050649</v>
      </c>
      <c r="D20" s="35">
        <v>125971</v>
      </c>
      <c r="E20" s="35">
        <v>195243</v>
      </c>
      <c r="F20" s="35">
        <v>0</v>
      </c>
      <c r="G20" s="35">
        <v>24060</v>
      </c>
      <c r="H20" s="35"/>
      <c r="I20" s="35"/>
      <c r="J20" s="35">
        <v>47576</v>
      </c>
      <c r="K20" s="35"/>
      <c r="L20" s="35"/>
      <c r="M20" s="35">
        <v>81551</v>
      </c>
      <c r="N20" s="35">
        <v>1522382</v>
      </c>
      <c r="O20" s="35">
        <v>1483116</v>
      </c>
      <c r="P20" s="35">
        <v>39266</v>
      </c>
      <c r="Q20" s="35">
        <v>4055492</v>
      </c>
      <c r="R20" s="35">
        <v>2948</v>
      </c>
      <c r="S20" s="35">
        <v>93781</v>
      </c>
      <c r="T20" s="35">
        <v>35534</v>
      </c>
      <c r="U20" s="35">
        <v>657908</v>
      </c>
      <c r="V20" s="35">
        <v>348953</v>
      </c>
      <c r="W20" s="35">
        <v>14895</v>
      </c>
      <c r="X20" s="35">
        <v>492198</v>
      </c>
      <c r="Y20" s="35">
        <v>317616</v>
      </c>
      <c r="Z20" s="35">
        <v>241063</v>
      </c>
      <c r="AA20" s="35">
        <v>1209900</v>
      </c>
      <c r="AB20" s="35"/>
    </row>
    <row r="21" spans="1:28" ht="15" customHeight="1" x14ac:dyDescent="0.2">
      <c r="A21" s="29" t="s">
        <v>61</v>
      </c>
      <c r="B21" s="36">
        <f>SUM(Q21,R21,S21,T21,U21,V21,W21,X21,Y21,Z21,AA21,AB21)</f>
        <v>97.94026582087298</v>
      </c>
      <c r="C21" s="43">
        <f>C20/B20*100</f>
        <v>26.88532331890114</v>
      </c>
      <c r="D21" s="43">
        <f>D20/B20*100</f>
        <v>1.6515605858463809</v>
      </c>
      <c r="E21" s="43">
        <f>E20/B20*100</f>
        <v>2.5597609248351203</v>
      </c>
      <c r="F21" s="43">
        <f>F20/B20*100</f>
        <v>0</v>
      </c>
      <c r="G21" s="43">
        <f>G20/B20*100</f>
        <v>0.31544202789105374</v>
      </c>
      <c r="H21" s="43"/>
      <c r="I21" s="43"/>
      <c r="J21" s="43">
        <f>J20/B20*100</f>
        <v>0.6237518669553106</v>
      </c>
      <c r="K21" s="43"/>
      <c r="L21" s="43"/>
      <c r="M21" s="43">
        <f>M20/B20*100</f>
        <v>1.069185902599473</v>
      </c>
      <c r="N21" s="43">
        <f>N20/B20*100</f>
        <v>19.959404210508652</v>
      </c>
      <c r="O21" s="43">
        <f>O20/B20*100</f>
        <v>19.444601772139151</v>
      </c>
      <c r="P21" s="43">
        <f>P20/B20*100</f>
        <v>0.51480243836949768</v>
      </c>
      <c r="Q21" s="43">
        <f>Q20/B20*100</f>
        <v>53.170100605816508</v>
      </c>
      <c r="R21" s="61">
        <f>R20/B20*100</f>
        <v>3.8650170333450806E-2</v>
      </c>
      <c r="S21" s="43">
        <f>S20/B20*100</f>
        <v>1.2295290447901457</v>
      </c>
      <c r="T21" s="43">
        <f>T20/B20*100</f>
        <v>0.46587352531507492</v>
      </c>
      <c r="U21" s="43">
        <f>U20/B20*100</f>
        <v>8.6255957475372966</v>
      </c>
      <c r="V21" s="43">
        <f>V20/B20*100</f>
        <v>4.5749975876420139</v>
      </c>
      <c r="W21" s="43">
        <f>W20/B20*100</f>
        <v>0.19528300105724211</v>
      </c>
      <c r="X21" s="47">
        <f>X20/B20*100</f>
        <v>6.4530313900216481</v>
      </c>
      <c r="Y21" s="43">
        <f>Y20/B20*100</f>
        <v>4.1641494235513266</v>
      </c>
      <c r="Z21" s="43">
        <f>Z20/B20*100</f>
        <v>3.1604905057980499</v>
      </c>
      <c r="AA21" s="43">
        <f>AA20/B20*100</f>
        <v>15.862564819010219</v>
      </c>
      <c r="AB21" s="43">
        <f>AB20/B20*100</f>
        <v>0</v>
      </c>
    </row>
    <row r="22" spans="1:28" ht="15" customHeight="1" x14ac:dyDescent="0.2">
      <c r="A22" s="29" t="s">
        <v>25</v>
      </c>
      <c r="B22" s="35">
        <v>6762718</v>
      </c>
      <c r="C22" s="44">
        <v>2101313</v>
      </c>
      <c r="D22" s="35">
        <v>171156</v>
      </c>
      <c r="E22" s="35">
        <v>181698</v>
      </c>
      <c r="F22" s="35">
        <v>0</v>
      </c>
      <c r="G22" s="35">
        <v>15792</v>
      </c>
      <c r="H22" s="35"/>
      <c r="I22" s="35"/>
      <c r="J22" s="35">
        <v>47691</v>
      </c>
      <c r="K22" s="35"/>
      <c r="L22" s="35"/>
      <c r="M22" s="35">
        <v>80966</v>
      </c>
      <c r="N22" s="35">
        <v>1470843</v>
      </c>
      <c r="O22" s="35">
        <v>1443189</v>
      </c>
      <c r="P22" s="35">
        <v>27654</v>
      </c>
      <c r="Q22" s="35">
        <v>4085827</v>
      </c>
      <c r="R22" s="35">
        <v>3011</v>
      </c>
      <c r="S22" s="35">
        <v>111372</v>
      </c>
      <c r="T22" s="35">
        <v>34055</v>
      </c>
      <c r="U22" s="35">
        <v>515412</v>
      </c>
      <c r="V22" s="35">
        <v>381797</v>
      </c>
      <c r="W22" s="35">
        <v>87560</v>
      </c>
      <c r="X22" s="35">
        <v>366044</v>
      </c>
      <c r="Y22" s="35">
        <v>204279</v>
      </c>
      <c r="Z22" s="35">
        <v>205418</v>
      </c>
      <c r="AA22" s="35">
        <v>751200</v>
      </c>
      <c r="AB22" s="35"/>
    </row>
    <row r="23" spans="1:28" ht="15" customHeight="1" x14ac:dyDescent="0.2">
      <c r="A23" s="29" t="s">
        <v>61</v>
      </c>
      <c r="B23" s="36">
        <f>SUM(Q23,R23,S23,T23,U23,V23,W23,X23,Y23,Z23,AA23,AB23)</f>
        <v>99.752422029130884</v>
      </c>
      <c r="C23" s="43">
        <f>C22/B22*100</f>
        <v>31.072018676514386</v>
      </c>
      <c r="D23" s="43">
        <f>D22/B22*100</f>
        <v>2.5308758993055749</v>
      </c>
      <c r="E23" s="43">
        <f>E22/B22*100</f>
        <v>2.6867599684032366</v>
      </c>
      <c r="F23" s="43">
        <f>F22/B22*100</f>
        <v>0</v>
      </c>
      <c r="G23" s="43">
        <f>G22/B22*100</f>
        <v>0.23351557761243336</v>
      </c>
      <c r="H23" s="43"/>
      <c r="I23" s="43"/>
      <c r="J23" s="43">
        <f>J22/B22*100</f>
        <v>0.70520462334818634</v>
      </c>
      <c r="K23" s="43"/>
      <c r="L23" s="43"/>
      <c r="M23" s="43">
        <f>M22/B22*100</f>
        <v>1.1972405177918108</v>
      </c>
      <c r="N23" s="43">
        <f>N22/B22*100</f>
        <v>21.749287786360455</v>
      </c>
      <c r="O23" s="43">
        <f>O22/B22*100</f>
        <v>21.340369360366644</v>
      </c>
      <c r="P23" s="43">
        <f>P22/B22*100</f>
        <v>0.40891842599380901</v>
      </c>
      <c r="Q23" s="43">
        <f>Q22/B22*100</f>
        <v>60.416935912454136</v>
      </c>
      <c r="R23" s="61">
        <f>R22/B22*100</f>
        <v>4.452351850247193E-2</v>
      </c>
      <c r="S23" s="43">
        <f>S22/B22*100</f>
        <v>1.6468526412013633</v>
      </c>
      <c r="T23" s="43">
        <f>T22/B22*100</f>
        <v>0.50356971856581922</v>
      </c>
      <c r="U23" s="43">
        <f>U22/B22*100</f>
        <v>7.6213735364981954</v>
      </c>
      <c r="V23" s="43">
        <f>V22/B22*100</f>
        <v>5.6456146774122473</v>
      </c>
      <c r="W23" s="43">
        <f>W22/B22*100</f>
        <v>1.2947456924863643</v>
      </c>
      <c r="X23" s="47">
        <f>X22/B22*100</f>
        <v>5.412675791005924</v>
      </c>
      <c r="Y23" s="43">
        <f>Y22/B22*100</f>
        <v>3.0206641767407718</v>
      </c>
      <c r="Z23" s="43">
        <f>Z22/B22*100</f>
        <v>3.0375065173499767</v>
      </c>
      <c r="AA23" s="43">
        <f>AA22/B22*100</f>
        <v>11.107959846913623</v>
      </c>
      <c r="AB23" s="43">
        <f>AB22/B22*100</f>
        <v>0</v>
      </c>
    </row>
    <row r="24" spans="1:28" ht="15" customHeight="1" x14ac:dyDescent="0.2">
      <c r="A24" s="29" t="s">
        <v>2</v>
      </c>
      <c r="B24" s="35">
        <v>6425544</v>
      </c>
      <c r="C24" s="44">
        <v>2156314</v>
      </c>
      <c r="D24" s="35">
        <v>285052</v>
      </c>
      <c r="E24" s="35">
        <v>192054</v>
      </c>
      <c r="F24" s="35"/>
      <c r="G24" s="35">
        <v>11002</v>
      </c>
      <c r="H24" s="35">
        <v>10880</v>
      </c>
      <c r="I24" s="35">
        <v>8666</v>
      </c>
      <c r="J24" s="35">
        <v>47379</v>
      </c>
      <c r="K24" s="35"/>
      <c r="L24" s="35"/>
      <c r="M24" s="35">
        <v>60597</v>
      </c>
      <c r="N24" s="35">
        <v>1328646</v>
      </c>
      <c r="O24" s="35">
        <v>1300960</v>
      </c>
      <c r="P24" s="35">
        <v>27686</v>
      </c>
      <c r="Q24" s="35">
        <v>4100590</v>
      </c>
      <c r="R24" s="35">
        <v>2831</v>
      </c>
      <c r="S24" s="35">
        <v>113650</v>
      </c>
      <c r="T24" s="35">
        <v>46152</v>
      </c>
      <c r="U24" s="35">
        <v>341878</v>
      </c>
      <c r="V24" s="35">
        <v>369857</v>
      </c>
      <c r="W24" s="35">
        <v>7082</v>
      </c>
      <c r="X24" s="35">
        <v>140648</v>
      </c>
      <c r="Y24" s="35">
        <v>338502</v>
      </c>
      <c r="Z24" s="35">
        <v>224554</v>
      </c>
      <c r="AA24" s="35">
        <v>739800</v>
      </c>
      <c r="AB24" s="35"/>
    </row>
    <row r="25" spans="1:28" ht="15" customHeight="1" x14ac:dyDescent="0.2">
      <c r="A25" s="29" t="s">
        <v>61</v>
      </c>
      <c r="B25" s="36">
        <f>SUM(Q25,R25,S25,T25,U25,V25,W25,X25,Y25,Z25,AA25,AB25)</f>
        <v>100</v>
      </c>
      <c r="C25" s="43">
        <f>C24/B24*100</f>
        <v>33.55846602248775</v>
      </c>
      <c r="D25" s="43">
        <f>D24/B24*100</f>
        <v>4.4362313914588398</v>
      </c>
      <c r="E25" s="43">
        <f>E24/B24*100</f>
        <v>2.9889142460155904</v>
      </c>
      <c r="F25" s="43">
        <f>F24/B24*100</f>
        <v>0</v>
      </c>
      <c r="G25" s="43">
        <f>G24/$B$27*100</f>
        <v>11002</v>
      </c>
      <c r="H25" s="43">
        <f>H24/$B$27*100</f>
        <v>10880</v>
      </c>
      <c r="I25" s="43">
        <f>I24/$B$27*100</f>
        <v>8666</v>
      </c>
      <c r="J25" s="43">
        <f>J24/B24*100</f>
        <v>0.7373539112019154</v>
      </c>
      <c r="K25" s="43"/>
      <c r="L25" s="43"/>
      <c r="M25" s="43">
        <f>M24/B24*100</f>
        <v>0.94306412032973386</v>
      </c>
      <c r="N25" s="43">
        <f>N24/B24*100</f>
        <v>20.677564421004664</v>
      </c>
      <c r="O25" s="43">
        <v>20.3</v>
      </c>
      <c r="P25" s="43">
        <f>P24/B24*100</f>
        <v>0.43087402405150449</v>
      </c>
      <c r="Q25" s="43">
        <f>Q24/B24*100</f>
        <v>63.817009112380205</v>
      </c>
      <c r="R25" s="61">
        <f>R24/B24*100</f>
        <v>4.4058526406480135E-2</v>
      </c>
      <c r="S25" s="43">
        <f>S24/B24*100</f>
        <v>1.7687218389602501</v>
      </c>
      <c r="T25" s="43">
        <f>T24/B24*100</f>
        <v>0.71825825175269209</v>
      </c>
      <c r="U25" s="43">
        <f>U24/B24*100</f>
        <v>5.3206078738236018</v>
      </c>
      <c r="V25" s="43">
        <f>V24/B24*100</f>
        <v>5.756041823073657</v>
      </c>
      <c r="W25" s="43">
        <f>W24/B24*100</f>
        <v>0.11021634899706548</v>
      </c>
      <c r="X25" s="47">
        <f>X24/B24*100</f>
        <v>2.188888598381709</v>
      </c>
      <c r="Y25" s="43">
        <f>Y24/B24*100</f>
        <v>5.2680675752901234</v>
      </c>
      <c r="Z25" s="43">
        <f>Z24/B24*100</f>
        <v>3.4947079967081387</v>
      </c>
      <c r="AA25" s="43">
        <f>AA24/B24*100</f>
        <v>11.513422054226071</v>
      </c>
      <c r="AB25" s="43">
        <f>AB24/B24*100</f>
        <v>0</v>
      </c>
    </row>
    <row r="26" spans="1:28" ht="15" customHeight="1" x14ac:dyDescent="0.2">
      <c r="A26" s="29" t="s">
        <v>27</v>
      </c>
      <c r="B26" s="35">
        <v>6634991</v>
      </c>
      <c r="C26" s="44">
        <v>2561133</v>
      </c>
      <c r="D26" s="35">
        <v>79567</v>
      </c>
      <c r="E26" s="35">
        <v>188822</v>
      </c>
      <c r="F26" s="35">
        <v>0</v>
      </c>
      <c r="G26" s="35">
        <v>15157</v>
      </c>
      <c r="H26" s="35">
        <v>12453</v>
      </c>
      <c r="I26" s="35">
        <v>7745</v>
      </c>
      <c r="J26" s="35">
        <v>45515</v>
      </c>
      <c r="K26" s="35"/>
      <c r="L26" s="35"/>
      <c r="M26" s="35">
        <v>15710</v>
      </c>
      <c r="N26" s="35">
        <v>1389095</v>
      </c>
      <c r="O26" s="35">
        <v>1329227</v>
      </c>
      <c r="P26" s="35">
        <v>59868</v>
      </c>
      <c r="Q26" s="35">
        <f>C26+D26+E26+G26+H26+I26+J26+M26+N26</f>
        <v>4315197</v>
      </c>
      <c r="R26" s="35">
        <v>2843</v>
      </c>
      <c r="S26" s="35">
        <f>107585+27975</f>
        <v>135560</v>
      </c>
      <c r="T26" s="35">
        <v>48719</v>
      </c>
      <c r="U26" s="35">
        <v>474149</v>
      </c>
      <c r="V26" s="35">
        <v>417224</v>
      </c>
      <c r="W26" s="35">
        <v>46360</v>
      </c>
      <c r="X26" s="35">
        <v>271451</v>
      </c>
      <c r="Y26" s="35">
        <v>190279</v>
      </c>
      <c r="Z26" s="35">
        <v>237109</v>
      </c>
      <c r="AA26" s="35">
        <v>496100</v>
      </c>
      <c r="AB26" s="35"/>
    </row>
    <row r="27" spans="1:28" ht="15" customHeight="1" x14ac:dyDescent="0.2">
      <c r="A27" s="29" t="s">
        <v>61</v>
      </c>
      <c r="B27" s="36">
        <f>SUM(Q27,R27,S27,T27,U27,V27,W27,X27,Y27,Z27,AA27,AB27)</f>
        <v>100</v>
      </c>
      <c r="C27" s="43">
        <f>ROUND(C26/B26*100,1)</f>
        <v>38.6</v>
      </c>
      <c r="D27" s="43">
        <f>ROUND(D26/B26*100,1)</f>
        <v>1.2</v>
      </c>
      <c r="E27" s="43">
        <f>ROUNDUP(E26/B26*100,1)</f>
        <v>2.9</v>
      </c>
      <c r="F27" s="43">
        <f>F26/B26*100</f>
        <v>0</v>
      </c>
      <c r="G27" s="43">
        <f>ROUND(G26/$B$26*100,1)</f>
        <v>0.2</v>
      </c>
      <c r="H27" s="43">
        <f>ROUND(H26/$B$26*100,1)</f>
        <v>0.2</v>
      </c>
      <c r="I27" s="43">
        <f>ROUND(I26/$B$26*100,1)</f>
        <v>0.1</v>
      </c>
      <c r="J27" s="43">
        <f>ROUND(J26/B26*100,1)</f>
        <v>0.7</v>
      </c>
      <c r="K27" s="43"/>
      <c r="L27" s="43"/>
      <c r="M27" s="43">
        <f>ROUND(M26/B26*100,1)</f>
        <v>0.2</v>
      </c>
      <c r="N27" s="43">
        <f>ROUND(N26/B26*100,1)</f>
        <v>20.9</v>
      </c>
      <c r="O27" s="43">
        <f>O26/B26*100</f>
        <v>20.033591605474673</v>
      </c>
      <c r="P27" s="43">
        <f>P26/B26*100</f>
        <v>0.90230717720641973</v>
      </c>
      <c r="Q27" s="43">
        <f>C27+D27+E27+F27+G27+H27+I27+J27+M27+N27</f>
        <v>65.000000000000014</v>
      </c>
      <c r="R27" s="61">
        <f>ROUND(R26/B26*100,1)</f>
        <v>0</v>
      </c>
      <c r="S27" s="43">
        <f>ROUND(S26/B26*100,1)</f>
        <v>2</v>
      </c>
      <c r="T27" s="43">
        <f>ROUNDUP(T26/B26*100,1)</f>
        <v>0.79999999999999993</v>
      </c>
      <c r="U27" s="43">
        <f>ROUND(U26/B26*100,1)</f>
        <v>7.1</v>
      </c>
      <c r="V27" s="43">
        <f>ROUND(V26/B26*100,1)</f>
        <v>6.3</v>
      </c>
      <c r="W27" s="43">
        <f>ROUND(W26/B26*100,1)</f>
        <v>0.7</v>
      </c>
      <c r="X27" s="47">
        <f>ROUND(X26/B26*100,1)</f>
        <v>4.0999999999999996</v>
      </c>
      <c r="Y27" s="43">
        <f>ROUND(Y26/B26*100,1)</f>
        <v>2.9</v>
      </c>
      <c r="Z27" s="43">
        <f>ROUND(Z26/B26*100,1)</f>
        <v>3.6</v>
      </c>
      <c r="AA27" s="43">
        <f>ROUND(AA26/B26*100,1)</f>
        <v>7.5</v>
      </c>
      <c r="AB27" s="43">
        <f>AB26/B26*100</f>
        <v>0</v>
      </c>
    </row>
    <row r="28" spans="1:28" ht="15" customHeight="1" x14ac:dyDescent="0.2">
      <c r="A28" s="29" t="s">
        <v>19</v>
      </c>
      <c r="B28" s="35">
        <v>6225698</v>
      </c>
      <c r="C28" s="44">
        <v>2497347</v>
      </c>
      <c r="D28" s="35">
        <v>76367</v>
      </c>
      <c r="E28" s="35">
        <v>178404</v>
      </c>
      <c r="F28" s="35">
        <v>0</v>
      </c>
      <c r="G28" s="35">
        <v>14429</v>
      </c>
      <c r="H28" s="35">
        <v>4820</v>
      </c>
      <c r="I28" s="35">
        <v>1856</v>
      </c>
      <c r="J28" s="35">
        <v>40051</v>
      </c>
      <c r="K28" s="35"/>
      <c r="L28" s="35"/>
      <c r="M28" s="35">
        <v>36685</v>
      </c>
      <c r="N28" s="35">
        <v>1387462</v>
      </c>
      <c r="O28" s="35">
        <v>1324485</v>
      </c>
      <c r="P28" s="35">
        <v>62977</v>
      </c>
      <c r="Q28" s="35">
        <f>C28+D28+E28+G28+H28+I28+J28+M28+N28</f>
        <v>4237421</v>
      </c>
      <c r="R28" s="35">
        <v>2846</v>
      </c>
      <c r="S28" s="35">
        <v>123113</v>
      </c>
      <c r="T28" s="35">
        <v>49151</v>
      </c>
      <c r="U28" s="35">
        <v>317127</v>
      </c>
      <c r="V28" s="35">
        <v>427137</v>
      </c>
      <c r="W28" s="35">
        <v>5345</v>
      </c>
      <c r="X28" s="35">
        <v>279400</v>
      </c>
      <c r="Y28" s="35">
        <v>271066</v>
      </c>
      <c r="Z28" s="35">
        <v>247192</v>
      </c>
      <c r="AA28" s="35">
        <v>265400</v>
      </c>
      <c r="AB28" s="35"/>
    </row>
    <row r="29" spans="1:28" ht="15" customHeight="1" x14ac:dyDescent="0.2">
      <c r="A29" s="29" t="s">
        <v>61</v>
      </c>
      <c r="B29" s="36">
        <f>SUM(Q29,R29,S29,T29,U29,V29,W29,X29,Y29,Z29,AA29,AB29)</f>
        <v>100</v>
      </c>
      <c r="C29" s="43">
        <f>ROUND(C28/B28*100,1)</f>
        <v>40.1</v>
      </c>
      <c r="D29" s="43">
        <f>ROUND(D28/B28*100,1)</f>
        <v>1.2</v>
      </c>
      <c r="E29" s="43">
        <f>ROUNDUP(E28/B28*100,1)</f>
        <v>2.9</v>
      </c>
      <c r="F29" s="43">
        <f>F28/B28*100</f>
        <v>0</v>
      </c>
      <c r="G29" s="43">
        <f>ROUND(G28/$B$26*100,1)</f>
        <v>0.2</v>
      </c>
      <c r="H29" s="43">
        <f>ROUND(H28/$B$26*100,1)</f>
        <v>0.1</v>
      </c>
      <c r="I29" s="43">
        <f>ROUND(I28/$B$26*100,1)</f>
        <v>0</v>
      </c>
      <c r="J29" s="43">
        <f>ROUND(J28/B28*100,1)</f>
        <v>0.6</v>
      </c>
      <c r="K29" s="43"/>
      <c r="L29" s="43"/>
      <c r="M29" s="43">
        <f>ROUND(M28/B28*100,1)</f>
        <v>0.6</v>
      </c>
      <c r="N29" s="43">
        <f>ROUND(N28/B28*100,1)</f>
        <v>22.3</v>
      </c>
      <c r="O29" s="43">
        <f>O28/B28*100</f>
        <v>21.274481993826232</v>
      </c>
      <c r="P29" s="43">
        <f>P28/B28*100</f>
        <v>1.01156528954665</v>
      </c>
      <c r="Q29" s="43">
        <f t="shared" ref="Q29:Q48" si="0">C29+D29+E29+F29+G29+H29+I29+J29+M29+N29</f>
        <v>68.000000000000014</v>
      </c>
      <c r="R29" s="61">
        <v>0</v>
      </c>
      <c r="S29" s="43">
        <f>ROUND(S28/B28*100,1)</f>
        <v>2</v>
      </c>
      <c r="T29" s="43">
        <f>ROUNDUP(T28/B28*100,1)</f>
        <v>0.79999999999999993</v>
      </c>
      <c r="U29" s="43">
        <f>ROUND(U28/B28*100,1)</f>
        <v>5.0999999999999996</v>
      </c>
      <c r="V29" s="43">
        <f>ROUND(V28/B28*100,1)</f>
        <v>6.9</v>
      </c>
      <c r="W29" s="43">
        <f>ROUND(W28/B28*100,1)</f>
        <v>0.1</v>
      </c>
      <c r="X29" s="47">
        <f>ROUND(X28/B28*100,1)</f>
        <v>4.5</v>
      </c>
      <c r="Y29" s="43">
        <v>4.3</v>
      </c>
      <c r="Z29" s="43">
        <f>ROUND(Z28/B28*100,1)</f>
        <v>4</v>
      </c>
      <c r="AA29" s="43">
        <v>4.3</v>
      </c>
      <c r="AB29" s="43">
        <f>AB28/B28*100</f>
        <v>0</v>
      </c>
    </row>
    <row r="30" spans="1:28" ht="15" customHeight="1" x14ac:dyDescent="0.2">
      <c r="A30" s="29" t="s">
        <v>28</v>
      </c>
      <c r="B30" s="35">
        <v>7765188</v>
      </c>
      <c r="C30" s="44">
        <v>2395066</v>
      </c>
      <c r="D30" s="35">
        <v>71640</v>
      </c>
      <c r="E30" s="35">
        <v>188061</v>
      </c>
      <c r="F30" s="35">
        <v>0</v>
      </c>
      <c r="G30" s="35">
        <v>10916</v>
      </c>
      <c r="H30" s="35">
        <v>3586</v>
      </c>
      <c r="I30" s="35">
        <v>2372</v>
      </c>
      <c r="J30" s="35">
        <v>24417</v>
      </c>
      <c r="K30" s="35"/>
      <c r="L30" s="35"/>
      <c r="M30" s="35">
        <v>33188</v>
      </c>
      <c r="N30" s="35">
        <v>1753843</v>
      </c>
      <c r="O30" s="35">
        <v>1450895</v>
      </c>
      <c r="P30" s="35">
        <v>302948</v>
      </c>
      <c r="Q30" s="33">
        <f t="shared" si="0"/>
        <v>4483089</v>
      </c>
      <c r="R30" s="35">
        <v>2802</v>
      </c>
      <c r="S30" s="35">
        <v>109272</v>
      </c>
      <c r="T30" s="35">
        <v>47896</v>
      </c>
      <c r="U30" s="35">
        <v>1242237</v>
      </c>
      <c r="V30" s="35">
        <v>545251</v>
      </c>
      <c r="W30" s="35">
        <v>5750</v>
      </c>
      <c r="X30" s="35">
        <v>457483</v>
      </c>
      <c r="Y30" s="35">
        <v>192851</v>
      </c>
      <c r="Z30" s="35">
        <v>234945</v>
      </c>
      <c r="AA30" s="35">
        <v>443612</v>
      </c>
      <c r="AB30" s="35"/>
    </row>
    <row r="31" spans="1:28" ht="15" customHeight="1" x14ac:dyDescent="0.2">
      <c r="A31" s="29" t="s">
        <v>61</v>
      </c>
      <c r="B31" s="36">
        <f>SUM(Q31,R31,S31,T31,U31,V31,W31,X31,Y31,Z31,AA31,AB31)</f>
        <v>100</v>
      </c>
      <c r="C31" s="43">
        <v>30.9</v>
      </c>
      <c r="D31" s="43">
        <f>ROUND(D30/B30*100,1)</f>
        <v>0.9</v>
      </c>
      <c r="E31" s="43">
        <v>2.4</v>
      </c>
      <c r="F31" s="43">
        <f>ROUNDUP(F30/C30*100,1)</f>
        <v>0</v>
      </c>
      <c r="G31" s="43">
        <v>0.1</v>
      </c>
      <c r="H31" s="43">
        <f>ROUND(H30/$B$26*100,1)</f>
        <v>0.1</v>
      </c>
      <c r="I31" s="43">
        <f>ROUND(I30/$B$26*100,1)</f>
        <v>0</v>
      </c>
      <c r="J31" s="43">
        <f>ROUND(J30/B30*100,1)</f>
        <v>0.3</v>
      </c>
      <c r="K31" s="43"/>
      <c r="L31" s="43"/>
      <c r="M31" s="43">
        <f>ROUND(M30/B30*100,1)</f>
        <v>0.4</v>
      </c>
      <c r="N31" s="43">
        <f>ROUND(N30/B30*100,1)</f>
        <v>22.6</v>
      </c>
      <c r="O31" s="43">
        <f>O30/B30*100</f>
        <v>18.684608795047847</v>
      </c>
      <c r="P31" s="43">
        <f>P30/B30*100</f>
        <v>3.9013607912648087</v>
      </c>
      <c r="Q31" s="43">
        <f t="shared" si="0"/>
        <v>57.699999999999996</v>
      </c>
      <c r="R31" s="61">
        <v>0</v>
      </c>
      <c r="S31" s="43">
        <f>ROUND(S30/B30*100,1)</f>
        <v>1.4</v>
      </c>
      <c r="T31" s="43">
        <f>ROUNDUP(T30/B30*100,1)</f>
        <v>0.7</v>
      </c>
      <c r="U31" s="43">
        <f>ROUND(U30/B30*100,1)</f>
        <v>16</v>
      </c>
      <c r="V31" s="43">
        <f>ROUND(V30/B30*100,1)</f>
        <v>7</v>
      </c>
      <c r="W31" s="43">
        <f>ROUND(W30/B30*100,1)</f>
        <v>0.1</v>
      </c>
      <c r="X31" s="47">
        <f>ROUND(X30/B30*100,1)</f>
        <v>5.9</v>
      </c>
      <c r="Y31" s="43">
        <v>2.5</v>
      </c>
      <c r="Z31" s="43">
        <f>ROUND(Z30/B30*100,1)</f>
        <v>3</v>
      </c>
      <c r="AA31" s="43">
        <v>5.7</v>
      </c>
      <c r="AB31" s="43">
        <f>AB30/B30*100</f>
        <v>0</v>
      </c>
    </row>
    <row r="32" spans="1:28" ht="15" customHeight="1" x14ac:dyDescent="0.2">
      <c r="A32" s="29" t="s">
        <v>33</v>
      </c>
      <c r="B32" s="36">
        <v>7736755</v>
      </c>
      <c r="C32" s="36">
        <v>2265173</v>
      </c>
      <c r="D32" s="36">
        <v>69366</v>
      </c>
      <c r="E32" s="36">
        <v>187738</v>
      </c>
      <c r="F32" s="36">
        <v>0</v>
      </c>
      <c r="G32" s="36">
        <v>13224</v>
      </c>
      <c r="H32" s="36">
        <v>3214</v>
      </c>
      <c r="I32" s="36">
        <v>1767</v>
      </c>
      <c r="J32" s="36">
        <v>20896</v>
      </c>
      <c r="K32" s="36"/>
      <c r="L32" s="36"/>
      <c r="M32" s="36">
        <v>34678</v>
      </c>
      <c r="N32" s="36">
        <v>1935527</v>
      </c>
      <c r="O32" s="36">
        <v>1628041</v>
      </c>
      <c r="P32" s="36">
        <v>307486</v>
      </c>
      <c r="Q32" s="36">
        <f t="shared" si="0"/>
        <v>4531583</v>
      </c>
      <c r="R32" s="63">
        <v>2780</v>
      </c>
      <c r="S32" s="36">
        <v>103536</v>
      </c>
      <c r="T32" s="36">
        <v>57082</v>
      </c>
      <c r="U32" s="36">
        <v>1090549</v>
      </c>
      <c r="V32" s="36">
        <v>672559</v>
      </c>
      <c r="W32" s="36">
        <v>9656</v>
      </c>
      <c r="X32" s="36">
        <v>16914</v>
      </c>
      <c r="Y32" s="36">
        <v>311353</v>
      </c>
      <c r="Z32" s="36">
        <v>242181</v>
      </c>
      <c r="AA32" s="36">
        <v>698562</v>
      </c>
      <c r="AB32" s="43"/>
    </row>
    <row r="33" spans="1:28" ht="15" customHeight="1" x14ac:dyDescent="0.2">
      <c r="A33" s="29" t="s">
        <v>61</v>
      </c>
      <c r="B33" s="36">
        <v>100</v>
      </c>
      <c r="C33" s="43">
        <v>29.3</v>
      </c>
      <c r="D33" s="43">
        <v>0.9</v>
      </c>
      <c r="E33" s="43">
        <v>2.4</v>
      </c>
      <c r="F33" s="43">
        <v>0</v>
      </c>
      <c r="G33" s="43">
        <v>0.2</v>
      </c>
      <c r="H33" s="43">
        <v>0.1</v>
      </c>
      <c r="I33" s="43">
        <v>0</v>
      </c>
      <c r="J33" s="43">
        <v>0.3</v>
      </c>
      <c r="K33" s="43"/>
      <c r="L33" s="43"/>
      <c r="M33" s="43">
        <v>0.4</v>
      </c>
      <c r="N33" s="43">
        <v>25</v>
      </c>
      <c r="O33" s="43">
        <v>21</v>
      </c>
      <c r="P33" s="43">
        <v>4</v>
      </c>
      <c r="Q33" s="43">
        <f t="shared" si="0"/>
        <v>58.6</v>
      </c>
      <c r="R33" s="61">
        <v>0</v>
      </c>
      <c r="S33" s="43">
        <v>1.3</v>
      </c>
      <c r="T33" s="43">
        <v>0.7</v>
      </c>
      <c r="U33" s="43">
        <v>14.1</v>
      </c>
      <c r="V33" s="43">
        <v>8.6999999999999993</v>
      </c>
      <c r="W33" s="43">
        <v>0.1</v>
      </c>
      <c r="X33" s="47">
        <v>0.3</v>
      </c>
      <c r="Y33" s="43">
        <v>4</v>
      </c>
      <c r="Z33" s="43">
        <v>3.2</v>
      </c>
      <c r="AA33" s="43">
        <v>9</v>
      </c>
      <c r="AB33" s="43">
        <v>0</v>
      </c>
    </row>
    <row r="34" spans="1:28" ht="15" customHeight="1" x14ac:dyDescent="0.2">
      <c r="A34" s="29" t="s">
        <v>64</v>
      </c>
      <c r="B34" s="36">
        <v>7642359</v>
      </c>
      <c r="C34" s="36">
        <v>2250709</v>
      </c>
      <c r="D34" s="36">
        <v>67478</v>
      </c>
      <c r="E34" s="36">
        <v>187163</v>
      </c>
      <c r="F34" s="36">
        <v>0</v>
      </c>
      <c r="G34" s="36">
        <v>10254</v>
      </c>
      <c r="H34" s="36">
        <v>7680</v>
      </c>
      <c r="I34" s="36">
        <v>1342</v>
      </c>
      <c r="J34" s="36">
        <v>16318</v>
      </c>
      <c r="K34" s="36"/>
      <c r="L34" s="36"/>
      <c r="M34" s="36">
        <v>33932</v>
      </c>
      <c r="N34" s="36">
        <v>2066363</v>
      </c>
      <c r="O34" s="36">
        <v>1783894</v>
      </c>
      <c r="P34" s="36">
        <v>282469</v>
      </c>
      <c r="Q34" s="36">
        <f t="shared" si="0"/>
        <v>4641239</v>
      </c>
      <c r="R34" s="63">
        <v>2746</v>
      </c>
      <c r="S34" s="36">
        <v>111700</v>
      </c>
      <c r="T34" s="36">
        <v>60346</v>
      </c>
      <c r="U34" s="36">
        <v>994493</v>
      </c>
      <c r="V34" s="36">
        <v>694416</v>
      </c>
      <c r="W34" s="36">
        <v>10086</v>
      </c>
      <c r="X34" s="36">
        <v>69824</v>
      </c>
      <c r="Y34" s="36">
        <v>300469</v>
      </c>
      <c r="Z34" s="36">
        <v>273147</v>
      </c>
      <c r="AA34" s="36">
        <v>483283</v>
      </c>
      <c r="AB34" s="36">
        <v>0</v>
      </c>
    </row>
    <row r="35" spans="1:28" ht="15" customHeight="1" x14ac:dyDescent="0.2">
      <c r="A35" s="29" t="s">
        <v>61</v>
      </c>
      <c r="B35" s="36">
        <f>SUM(Q35,R35,S35,T35,U35,V35,W35,X35,Y35,Z35,AA35,AB35)</f>
        <v>100.0615683194155</v>
      </c>
      <c r="C35" s="43">
        <v>29.5</v>
      </c>
      <c r="D35" s="43">
        <v>0.9</v>
      </c>
      <c r="E35" s="43">
        <v>2.5</v>
      </c>
      <c r="F35" s="43">
        <v>0</v>
      </c>
      <c r="G35" s="43">
        <v>0.1</v>
      </c>
      <c r="H35" s="43">
        <v>0.1</v>
      </c>
      <c r="I35" s="43">
        <v>0</v>
      </c>
      <c r="J35" s="43">
        <v>0.2</v>
      </c>
      <c r="K35" s="43"/>
      <c r="L35" s="43"/>
      <c r="M35" s="43">
        <v>0.5</v>
      </c>
      <c r="N35" s="43">
        <v>27</v>
      </c>
      <c r="O35" s="43">
        <f>O34/B34*100</f>
        <v>23.342190546138962</v>
      </c>
      <c r="P35" s="43">
        <f>P34/B34*100</f>
        <v>3.6960969773861709</v>
      </c>
      <c r="Q35" s="43">
        <f t="shared" si="0"/>
        <v>60.800000000000004</v>
      </c>
      <c r="R35" s="61">
        <f>R34/B34*100</f>
        <v>3.593131387834568E-2</v>
      </c>
      <c r="S35" s="43">
        <f>S34/B34*100</f>
        <v>1.4615905900259332</v>
      </c>
      <c r="T35" s="43">
        <f>T34/B34*100</f>
        <v>0.78962529763388489</v>
      </c>
      <c r="U35" s="43">
        <f>U34/B34*100</f>
        <v>13.012906093524265</v>
      </c>
      <c r="V35" s="43">
        <f>V34/B34*100</f>
        <v>9.086409052492824</v>
      </c>
      <c r="W35" s="43">
        <f>W34/B34*100</f>
        <v>0.13197495694719394</v>
      </c>
      <c r="X35" s="47">
        <f>X34/B34*100</f>
        <v>0.91364459586365943</v>
      </c>
      <c r="Y35" s="43">
        <f>Y34/B34*100</f>
        <v>3.9316263473097774</v>
      </c>
      <c r="Z35" s="43">
        <f>Z34/B34*100</f>
        <v>3.5741189336957344</v>
      </c>
      <c r="AA35" s="43">
        <f>AA34/B34*100</f>
        <v>6.3237411380438955</v>
      </c>
      <c r="AB35" s="36">
        <v>0</v>
      </c>
    </row>
    <row r="36" spans="1:28" ht="15" customHeight="1" x14ac:dyDescent="0.2">
      <c r="A36" s="30" t="s">
        <v>109</v>
      </c>
      <c r="B36" s="36">
        <v>7835890</v>
      </c>
      <c r="C36" s="35">
        <v>2294493</v>
      </c>
      <c r="D36" s="35">
        <v>64874</v>
      </c>
      <c r="E36" s="35">
        <v>186395</v>
      </c>
      <c r="F36" s="35">
        <v>0</v>
      </c>
      <c r="G36" s="35">
        <v>7418</v>
      </c>
      <c r="H36" s="35">
        <v>5215</v>
      </c>
      <c r="I36" s="35">
        <v>1300</v>
      </c>
      <c r="J36" s="35">
        <v>21409</v>
      </c>
      <c r="K36" s="35"/>
      <c r="L36" s="35"/>
      <c r="M36" s="35">
        <v>13801</v>
      </c>
      <c r="N36" s="35">
        <v>2100397</v>
      </c>
      <c r="O36" s="35">
        <v>1797996</v>
      </c>
      <c r="P36" s="35">
        <v>302401</v>
      </c>
      <c r="Q36" s="35">
        <f t="shared" si="0"/>
        <v>4695302</v>
      </c>
      <c r="R36" s="64">
        <v>2410</v>
      </c>
      <c r="S36" s="35">
        <v>109804</v>
      </c>
      <c r="T36" s="35">
        <v>62818</v>
      </c>
      <c r="U36" s="35">
        <v>1005192</v>
      </c>
      <c r="V36" s="35">
        <v>548758</v>
      </c>
      <c r="W36" s="35">
        <v>21318</v>
      </c>
      <c r="X36" s="35">
        <v>243096</v>
      </c>
      <c r="Y36" s="35">
        <v>286226</v>
      </c>
      <c r="Z36" s="35">
        <v>295859</v>
      </c>
      <c r="AA36" s="35">
        <v>565107</v>
      </c>
      <c r="AB36" s="35">
        <v>0</v>
      </c>
    </row>
    <row r="37" spans="1:28" ht="15" customHeight="1" x14ac:dyDescent="0.2">
      <c r="A37" s="30" t="s">
        <v>61</v>
      </c>
      <c r="B37" s="36">
        <f>SUM(Q37,R37,S37,T37,U37,V37,W37,X37,Y37,Z37,AA37,AB37)</f>
        <v>100.02677475053885</v>
      </c>
      <c r="C37" s="43">
        <v>29.3</v>
      </c>
      <c r="D37" s="43">
        <v>0.8</v>
      </c>
      <c r="E37" s="43">
        <v>2.4</v>
      </c>
      <c r="F37" s="43">
        <v>0</v>
      </c>
      <c r="G37" s="43">
        <v>0.1</v>
      </c>
      <c r="H37" s="43">
        <v>0.1</v>
      </c>
      <c r="I37" s="43">
        <v>0</v>
      </c>
      <c r="J37" s="43">
        <v>0.3</v>
      </c>
      <c r="K37" s="43"/>
      <c r="L37" s="43"/>
      <c r="M37" s="43">
        <v>0.2</v>
      </c>
      <c r="N37" s="43">
        <v>26.8</v>
      </c>
      <c r="O37" s="43">
        <f>O36/B36*100</f>
        <v>22.945651355493759</v>
      </c>
      <c r="P37" s="43">
        <f>P36/B36*100</f>
        <v>3.8591787276237923</v>
      </c>
      <c r="Q37" s="43">
        <f t="shared" si="0"/>
        <v>60</v>
      </c>
      <c r="R37" s="61">
        <f>R36/B36*100</f>
        <v>3.0755919238274147E-2</v>
      </c>
      <c r="S37" s="43">
        <f>S36/B36*100</f>
        <v>1.4012958323815163</v>
      </c>
      <c r="T37" s="43">
        <f>T36/B36*100</f>
        <v>0.80167026336510594</v>
      </c>
      <c r="U37" s="43">
        <f>U36/B36*100</f>
        <v>12.828051440232061</v>
      </c>
      <c r="V37" s="43">
        <f>V36/B36*100</f>
        <v>7.0031355723472384</v>
      </c>
      <c r="W37" s="43">
        <f>W36/B36*100</f>
        <v>0.27205588644046819</v>
      </c>
      <c r="X37" s="47">
        <f>X36/B36*100</f>
        <v>3.1023406403101625</v>
      </c>
      <c r="Y37" s="43">
        <v>3.6</v>
      </c>
      <c r="Z37" s="43">
        <f>Z36/B36*100</f>
        <v>3.7756910829529255</v>
      </c>
      <c r="AA37" s="43">
        <f>AA36/B36*100</f>
        <v>7.211778113271115</v>
      </c>
      <c r="AB37" s="43">
        <v>0</v>
      </c>
    </row>
    <row r="38" spans="1:28" ht="15" customHeight="1" x14ac:dyDescent="0.2">
      <c r="A38" s="30" t="s">
        <v>111</v>
      </c>
      <c r="B38" s="36">
        <v>9966654</v>
      </c>
      <c r="C38" s="35">
        <v>2258088</v>
      </c>
      <c r="D38" s="35">
        <v>60503</v>
      </c>
      <c r="E38" s="35">
        <v>184807</v>
      </c>
      <c r="F38" s="35">
        <v>0</v>
      </c>
      <c r="G38" s="35">
        <v>7775</v>
      </c>
      <c r="H38" s="35">
        <v>11526</v>
      </c>
      <c r="I38" s="35">
        <v>17023</v>
      </c>
      <c r="J38" s="35">
        <v>18898</v>
      </c>
      <c r="K38" s="35"/>
      <c r="L38" s="35"/>
      <c r="M38" s="35">
        <v>13841</v>
      </c>
      <c r="N38" s="35">
        <v>2093624</v>
      </c>
      <c r="O38" s="35">
        <v>1815630</v>
      </c>
      <c r="P38" s="35">
        <v>277994</v>
      </c>
      <c r="Q38" s="35">
        <f t="shared" si="0"/>
        <v>4666085</v>
      </c>
      <c r="R38" s="64">
        <v>2362</v>
      </c>
      <c r="S38" s="35">
        <v>111628</v>
      </c>
      <c r="T38" s="35">
        <v>59755</v>
      </c>
      <c r="U38" s="35">
        <v>1184869</v>
      </c>
      <c r="V38" s="35">
        <v>541412</v>
      </c>
      <c r="W38" s="35">
        <v>10540</v>
      </c>
      <c r="X38" s="35">
        <v>2289541</v>
      </c>
      <c r="Y38" s="35">
        <v>287222</v>
      </c>
      <c r="Z38" s="35">
        <v>276897</v>
      </c>
      <c r="AA38" s="35">
        <v>536343</v>
      </c>
      <c r="AB38" s="35">
        <v>0</v>
      </c>
    </row>
    <row r="39" spans="1:28" ht="15" customHeight="1" x14ac:dyDescent="0.2">
      <c r="A39" s="30" t="s">
        <v>61</v>
      </c>
      <c r="B39" s="36">
        <f>SUM(Q39,R39,S39,T39,U39,V39,W39,X39,Y39,Z39,AA39,AB39)</f>
        <v>100.00000000000001</v>
      </c>
      <c r="C39" s="43">
        <v>22.7</v>
      </c>
      <c r="D39" s="43">
        <v>0.6</v>
      </c>
      <c r="E39" s="43">
        <v>1.8</v>
      </c>
      <c r="F39" s="43">
        <v>0</v>
      </c>
      <c r="G39" s="43">
        <v>0.1</v>
      </c>
      <c r="H39" s="43">
        <v>0.1</v>
      </c>
      <c r="I39" s="43">
        <v>0.2</v>
      </c>
      <c r="J39" s="43">
        <v>0.2</v>
      </c>
      <c r="K39" s="43"/>
      <c r="L39" s="43"/>
      <c r="M39" s="43">
        <v>0.1</v>
      </c>
      <c r="N39" s="43">
        <v>21</v>
      </c>
      <c r="O39" s="43">
        <f>O38/B38*100</f>
        <v>18.21704656347055</v>
      </c>
      <c r="P39" s="43">
        <f>P38/B38*100</f>
        <v>2.7892410030487662</v>
      </c>
      <c r="Q39" s="43">
        <f t="shared" si="0"/>
        <v>46.800000000000004</v>
      </c>
      <c r="R39" s="61">
        <v>0</v>
      </c>
      <c r="S39" s="43">
        <v>1.1000000000000001</v>
      </c>
      <c r="T39" s="43">
        <v>0.6</v>
      </c>
      <c r="U39" s="43">
        <v>11.9</v>
      </c>
      <c r="V39" s="43">
        <v>5.4</v>
      </c>
      <c r="W39" s="43">
        <v>0.1</v>
      </c>
      <c r="X39" s="47">
        <v>23</v>
      </c>
      <c r="Y39" s="43">
        <v>2.9</v>
      </c>
      <c r="Z39" s="43">
        <v>2.8</v>
      </c>
      <c r="AA39" s="43">
        <v>5.4</v>
      </c>
      <c r="AB39" s="43">
        <v>0</v>
      </c>
    </row>
    <row r="40" spans="1:28" ht="15" customHeight="1" x14ac:dyDescent="0.2">
      <c r="A40" s="30" t="s">
        <v>113</v>
      </c>
      <c r="B40" s="36">
        <v>7888334</v>
      </c>
      <c r="C40" s="35">
        <v>2281837</v>
      </c>
      <c r="D40" s="35">
        <v>58283</v>
      </c>
      <c r="E40" s="35">
        <v>234630</v>
      </c>
      <c r="F40" s="35">
        <v>0</v>
      </c>
      <c r="G40" s="35">
        <v>7529</v>
      </c>
      <c r="H40" s="35">
        <v>20986</v>
      </c>
      <c r="I40" s="35">
        <v>11327</v>
      </c>
      <c r="J40" s="35">
        <v>8312</v>
      </c>
      <c r="K40" s="35"/>
      <c r="L40" s="35"/>
      <c r="M40" s="35">
        <v>14203</v>
      </c>
      <c r="N40" s="35">
        <v>2097762</v>
      </c>
      <c r="O40" s="35">
        <v>1786850</v>
      </c>
      <c r="P40" s="35">
        <v>310912</v>
      </c>
      <c r="Q40" s="35">
        <f t="shared" si="0"/>
        <v>4734869</v>
      </c>
      <c r="R40" s="64">
        <v>2116</v>
      </c>
      <c r="S40" s="35">
        <v>118174</v>
      </c>
      <c r="T40" s="35">
        <v>57147</v>
      </c>
      <c r="U40" s="35">
        <v>1026267</v>
      </c>
      <c r="V40" s="35">
        <v>515134</v>
      </c>
      <c r="W40" s="35">
        <v>226594</v>
      </c>
      <c r="X40" s="35">
        <v>326175</v>
      </c>
      <c r="Y40" s="35">
        <v>186728</v>
      </c>
      <c r="Z40" s="35">
        <v>266339</v>
      </c>
      <c r="AA40" s="35">
        <v>428791</v>
      </c>
      <c r="AB40" s="35">
        <v>0</v>
      </c>
    </row>
    <row r="41" spans="1:28" ht="15" customHeight="1" x14ac:dyDescent="0.2">
      <c r="A41" s="30" t="s">
        <v>61</v>
      </c>
      <c r="B41" s="36">
        <f>SUM(Q41,R41,S41,T41,U41,V41,W41,X41,Y41,Z41,AA41,AB41)</f>
        <v>100.00000000000001</v>
      </c>
      <c r="C41" s="43">
        <v>28.9</v>
      </c>
      <c r="D41" s="43">
        <v>0.7</v>
      </c>
      <c r="E41" s="43">
        <v>3</v>
      </c>
      <c r="F41" s="43">
        <v>0</v>
      </c>
      <c r="G41" s="43">
        <v>0.1</v>
      </c>
      <c r="H41" s="43">
        <v>0.3</v>
      </c>
      <c r="I41" s="43">
        <v>0.1</v>
      </c>
      <c r="J41" s="43">
        <v>0.1</v>
      </c>
      <c r="K41" s="43"/>
      <c r="L41" s="43"/>
      <c r="M41" s="43">
        <v>0.2</v>
      </c>
      <c r="N41" s="43">
        <v>26.6</v>
      </c>
      <c r="O41" s="43">
        <f>O40/B40*100</f>
        <v>22.651804550872214</v>
      </c>
      <c r="P41" s="43">
        <f>P40/B40*100</f>
        <v>3.9414152595465657</v>
      </c>
      <c r="Q41" s="43">
        <f t="shared" si="0"/>
        <v>60</v>
      </c>
      <c r="R41" s="61">
        <v>0</v>
      </c>
      <c r="S41" s="43">
        <v>1.5</v>
      </c>
      <c r="T41" s="43">
        <v>0.8</v>
      </c>
      <c r="U41" s="43">
        <v>13</v>
      </c>
      <c r="V41" s="43">
        <v>6.5</v>
      </c>
      <c r="W41" s="43">
        <v>2.9</v>
      </c>
      <c r="X41" s="47">
        <v>4.0999999999999996</v>
      </c>
      <c r="Y41" s="43">
        <v>2.4</v>
      </c>
      <c r="Z41" s="43">
        <v>3.4</v>
      </c>
      <c r="AA41" s="43">
        <v>5.4</v>
      </c>
      <c r="AB41" s="43">
        <v>0</v>
      </c>
    </row>
    <row r="42" spans="1:28" ht="15" customHeight="1" x14ac:dyDescent="0.2">
      <c r="A42" s="30" t="s">
        <v>127</v>
      </c>
      <c r="B42" s="36">
        <v>8777150</v>
      </c>
      <c r="C42" s="35">
        <v>2341770</v>
      </c>
      <c r="D42" s="35">
        <v>61150</v>
      </c>
      <c r="E42" s="35">
        <v>420974</v>
      </c>
      <c r="F42" s="35">
        <v>0</v>
      </c>
      <c r="G42" s="35">
        <v>5776</v>
      </c>
      <c r="H42" s="35">
        <v>15960</v>
      </c>
      <c r="I42" s="35">
        <v>14444</v>
      </c>
      <c r="J42" s="35">
        <v>14727</v>
      </c>
      <c r="K42" s="35"/>
      <c r="L42" s="35"/>
      <c r="M42" s="35">
        <v>15376</v>
      </c>
      <c r="N42" s="35">
        <v>2135351</v>
      </c>
      <c r="O42" s="35">
        <v>1821195</v>
      </c>
      <c r="P42" s="35">
        <v>314156</v>
      </c>
      <c r="Q42" s="35">
        <f t="shared" si="0"/>
        <v>5025528</v>
      </c>
      <c r="R42" s="64">
        <v>2128</v>
      </c>
      <c r="S42" s="35">
        <v>124306</v>
      </c>
      <c r="T42" s="35">
        <v>57068</v>
      </c>
      <c r="U42" s="35">
        <v>1300365</v>
      </c>
      <c r="V42" s="35">
        <v>550964</v>
      </c>
      <c r="W42" s="35">
        <v>203258</v>
      </c>
      <c r="X42" s="35">
        <v>373965</v>
      </c>
      <c r="Y42" s="35">
        <v>177200</v>
      </c>
      <c r="Z42" s="35">
        <v>295939</v>
      </c>
      <c r="AA42" s="35">
        <v>666429</v>
      </c>
      <c r="AB42" s="35">
        <v>0</v>
      </c>
    </row>
    <row r="43" spans="1:28" ht="15" customHeight="1" x14ac:dyDescent="0.2">
      <c r="A43" s="30" t="s">
        <v>61</v>
      </c>
      <c r="B43" s="36">
        <f>SUM(Q43,R43,S43,T43,U43,V43,W43,X43,Y43,Z43,AA43,AB43)</f>
        <v>100</v>
      </c>
      <c r="C43" s="43">
        <v>26.7</v>
      </c>
      <c r="D43" s="43">
        <v>0.7</v>
      </c>
      <c r="E43" s="43">
        <v>4.8</v>
      </c>
      <c r="F43" s="43">
        <v>0</v>
      </c>
      <c r="G43" s="43">
        <v>0.1</v>
      </c>
      <c r="H43" s="43">
        <v>0.2</v>
      </c>
      <c r="I43" s="43">
        <v>0.2</v>
      </c>
      <c r="J43" s="43">
        <v>0.2</v>
      </c>
      <c r="K43" s="43"/>
      <c r="L43" s="43"/>
      <c r="M43" s="43">
        <v>0.2</v>
      </c>
      <c r="N43" s="43">
        <v>24.3</v>
      </c>
      <c r="O43" s="43">
        <f>O42/B42*100</f>
        <v>20.749275106384189</v>
      </c>
      <c r="P43" s="43">
        <f>P42/B42*100</f>
        <v>3.5792483892835376</v>
      </c>
      <c r="Q43" s="43">
        <f t="shared" si="0"/>
        <v>57.400000000000006</v>
      </c>
      <c r="R43" s="61">
        <v>0</v>
      </c>
      <c r="S43" s="43">
        <v>1.4</v>
      </c>
      <c r="T43" s="43">
        <v>0.6</v>
      </c>
      <c r="U43" s="43">
        <v>14.8</v>
      </c>
      <c r="V43" s="43">
        <v>6.3</v>
      </c>
      <c r="W43" s="43">
        <v>2.2999999999999998</v>
      </c>
      <c r="X43" s="47">
        <v>4.2</v>
      </c>
      <c r="Y43" s="43">
        <v>2</v>
      </c>
      <c r="Z43" s="43">
        <v>3.4</v>
      </c>
      <c r="AA43" s="43">
        <v>7.6</v>
      </c>
      <c r="AB43" s="43">
        <v>0</v>
      </c>
    </row>
    <row r="44" spans="1:28" ht="15" customHeight="1" x14ac:dyDescent="0.2">
      <c r="A44" s="30" t="s">
        <v>36</v>
      </c>
      <c r="B44" s="36">
        <v>8291045</v>
      </c>
      <c r="C44" s="35">
        <v>2374826</v>
      </c>
      <c r="D44" s="35">
        <v>60968</v>
      </c>
      <c r="E44" s="35">
        <v>373033</v>
      </c>
      <c r="F44" s="35">
        <v>0</v>
      </c>
      <c r="G44" s="35">
        <v>3086</v>
      </c>
      <c r="H44" s="35">
        <v>9906</v>
      </c>
      <c r="I44" s="35">
        <v>5423</v>
      </c>
      <c r="J44" s="35">
        <v>14405</v>
      </c>
      <c r="K44" s="35"/>
      <c r="L44" s="35"/>
      <c r="M44" s="35">
        <v>15549</v>
      </c>
      <c r="N44" s="35">
        <v>2038594</v>
      </c>
      <c r="O44" s="35">
        <v>1762986</v>
      </c>
      <c r="P44" s="35">
        <v>275608</v>
      </c>
      <c r="Q44" s="35">
        <f t="shared" si="0"/>
        <v>4895790</v>
      </c>
      <c r="R44" s="64">
        <v>2155</v>
      </c>
      <c r="S44" s="35">
        <v>85036</v>
      </c>
      <c r="T44" s="35">
        <v>103690</v>
      </c>
      <c r="U44" s="35">
        <v>1311039</v>
      </c>
      <c r="V44" s="35">
        <v>652456</v>
      </c>
      <c r="W44" s="35">
        <v>3535</v>
      </c>
      <c r="X44" s="35">
        <v>308608</v>
      </c>
      <c r="Y44" s="35">
        <v>194264</v>
      </c>
      <c r="Z44" s="35">
        <v>277308</v>
      </c>
      <c r="AA44" s="35">
        <v>457164</v>
      </c>
      <c r="AB44" s="35">
        <v>0</v>
      </c>
    </row>
    <row r="45" spans="1:28" ht="15" customHeight="1" x14ac:dyDescent="0.2">
      <c r="A45" s="30" t="s">
        <v>61</v>
      </c>
      <c r="B45" s="36">
        <f>SUM(Q45,R45,S45,T45,U45,V45,W45,X45,Y45,Z45,AA45,AB45)</f>
        <v>100.00000000000001</v>
      </c>
      <c r="C45" s="43">
        <v>28.7</v>
      </c>
      <c r="D45" s="43">
        <v>0.7</v>
      </c>
      <c r="E45" s="43">
        <v>4.5</v>
      </c>
      <c r="F45" s="43">
        <v>0</v>
      </c>
      <c r="G45" s="43">
        <v>0</v>
      </c>
      <c r="H45" s="43">
        <v>0.1</v>
      </c>
      <c r="I45" s="43">
        <v>0.1</v>
      </c>
      <c r="J45" s="43">
        <v>0.2</v>
      </c>
      <c r="K45" s="43"/>
      <c r="L45" s="43"/>
      <c r="M45" s="43">
        <v>0.2</v>
      </c>
      <c r="N45" s="43">
        <v>24.6</v>
      </c>
      <c r="O45" s="43">
        <f>O44/B44*100</f>
        <v>21.263736959575059</v>
      </c>
      <c r="P45" s="43">
        <f>P44/B44*100</f>
        <v>3.3241648067282226</v>
      </c>
      <c r="Q45" s="43">
        <f t="shared" si="0"/>
        <v>59.100000000000009</v>
      </c>
      <c r="R45" s="61">
        <v>0</v>
      </c>
      <c r="S45" s="43">
        <v>1</v>
      </c>
      <c r="T45" s="43">
        <v>1.3</v>
      </c>
      <c r="U45" s="43">
        <v>15.8</v>
      </c>
      <c r="V45" s="43">
        <v>7.9</v>
      </c>
      <c r="W45" s="43">
        <v>0</v>
      </c>
      <c r="X45" s="47">
        <v>3.7</v>
      </c>
      <c r="Y45" s="43">
        <v>2.2999999999999998</v>
      </c>
      <c r="Z45" s="43">
        <v>3.4</v>
      </c>
      <c r="AA45" s="43">
        <v>5.5</v>
      </c>
      <c r="AB45" s="43">
        <v>0</v>
      </c>
    </row>
    <row r="46" spans="1:28" ht="15" customHeight="1" x14ac:dyDescent="0.2">
      <c r="A46" s="30" t="s">
        <v>122</v>
      </c>
      <c r="B46" s="36">
        <f>SUM(Q46:AB46)</f>
        <v>8300576</v>
      </c>
      <c r="C46" s="35">
        <v>2376818</v>
      </c>
      <c r="D46" s="35">
        <v>61508</v>
      </c>
      <c r="E46" s="35">
        <v>380473</v>
      </c>
      <c r="F46" s="35">
        <v>0</v>
      </c>
      <c r="G46" s="35">
        <v>6180</v>
      </c>
      <c r="H46" s="35">
        <v>13819</v>
      </c>
      <c r="I46" s="35">
        <v>12901</v>
      </c>
      <c r="J46" s="35">
        <v>20829</v>
      </c>
      <c r="K46" s="35"/>
      <c r="L46" s="35"/>
      <c r="M46" s="35">
        <v>18263</v>
      </c>
      <c r="N46" s="35">
        <v>2058444</v>
      </c>
      <c r="O46" s="35">
        <v>2009183</v>
      </c>
      <c r="P46" s="35">
        <v>49261</v>
      </c>
      <c r="Q46" s="35">
        <f t="shared" si="0"/>
        <v>4949235</v>
      </c>
      <c r="R46" s="64">
        <v>1963</v>
      </c>
      <c r="S46" s="35">
        <v>95133</v>
      </c>
      <c r="T46" s="35">
        <v>102453</v>
      </c>
      <c r="U46" s="35">
        <v>1227411</v>
      </c>
      <c r="V46" s="35">
        <v>568347</v>
      </c>
      <c r="W46" s="35">
        <v>15193</v>
      </c>
      <c r="X46" s="35">
        <v>209557</v>
      </c>
      <c r="Y46" s="35">
        <v>184843</v>
      </c>
      <c r="Z46" s="35">
        <v>297172</v>
      </c>
      <c r="AA46" s="35">
        <v>649269</v>
      </c>
      <c r="AB46" s="35">
        <v>0</v>
      </c>
    </row>
    <row r="47" spans="1:28" ht="15" customHeight="1" x14ac:dyDescent="0.2">
      <c r="A47" s="30" t="s">
        <v>61</v>
      </c>
      <c r="B47" s="36">
        <f>SUM(Q47:AB47)</f>
        <v>100</v>
      </c>
      <c r="C47" s="43">
        <v>28.6</v>
      </c>
      <c r="D47" s="43">
        <v>0.7</v>
      </c>
      <c r="E47" s="43">
        <v>4.5999999999999996</v>
      </c>
      <c r="F47" s="43">
        <v>0</v>
      </c>
      <c r="G47" s="43">
        <v>0.1</v>
      </c>
      <c r="H47" s="43">
        <v>0.2</v>
      </c>
      <c r="I47" s="43">
        <v>0.2</v>
      </c>
      <c r="J47" s="43">
        <v>0.2</v>
      </c>
      <c r="K47" s="43"/>
      <c r="L47" s="43"/>
      <c r="M47" s="43">
        <v>0.2</v>
      </c>
      <c r="N47" s="43">
        <v>24.8</v>
      </c>
      <c r="O47" s="43">
        <f>O46/B46*100</f>
        <v>24.20534430381699</v>
      </c>
      <c r="P47" s="43">
        <f>P46/B46*100</f>
        <v>0.59346483906659009</v>
      </c>
      <c r="Q47" s="43">
        <f t="shared" si="0"/>
        <v>59.600000000000009</v>
      </c>
      <c r="R47" s="61">
        <v>0</v>
      </c>
      <c r="S47" s="43">
        <v>1.2</v>
      </c>
      <c r="T47" s="43">
        <v>1.3</v>
      </c>
      <c r="U47" s="43">
        <v>14.8</v>
      </c>
      <c r="V47" s="43">
        <v>6.8</v>
      </c>
      <c r="W47" s="43">
        <v>0.2</v>
      </c>
      <c r="X47" s="47">
        <v>2.5</v>
      </c>
      <c r="Y47" s="43">
        <v>2.2000000000000002</v>
      </c>
      <c r="Z47" s="43">
        <v>3.6</v>
      </c>
      <c r="AA47" s="43">
        <v>7.8</v>
      </c>
      <c r="AB47" s="43">
        <v>0</v>
      </c>
    </row>
    <row r="48" spans="1:28" ht="15" customHeight="1" x14ac:dyDescent="0.2">
      <c r="A48" s="30" t="s">
        <v>131</v>
      </c>
      <c r="B48" s="36">
        <v>9751912</v>
      </c>
      <c r="C48" s="35">
        <v>2381161</v>
      </c>
      <c r="D48" s="35">
        <v>62411</v>
      </c>
      <c r="E48" s="35">
        <v>385397</v>
      </c>
      <c r="F48" s="35">
        <v>0</v>
      </c>
      <c r="G48" s="35">
        <v>6357</v>
      </c>
      <c r="H48" s="35">
        <v>11044</v>
      </c>
      <c r="I48" s="35">
        <v>7965</v>
      </c>
      <c r="J48" s="35">
        <v>21813</v>
      </c>
      <c r="K48" s="35"/>
      <c r="L48" s="35"/>
      <c r="M48" s="35">
        <v>22108</v>
      </c>
      <c r="N48" s="35">
        <v>2199707</v>
      </c>
      <c r="O48" s="35">
        <v>2005434</v>
      </c>
      <c r="P48" s="35">
        <v>194273</v>
      </c>
      <c r="Q48" s="35">
        <f t="shared" si="0"/>
        <v>5097963</v>
      </c>
      <c r="R48" s="64">
        <v>1494</v>
      </c>
      <c r="S48" s="35">
        <v>207353</v>
      </c>
      <c r="T48" s="35">
        <v>93358</v>
      </c>
      <c r="U48" s="35">
        <v>1584824</v>
      </c>
      <c r="V48" s="35">
        <v>665667</v>
      </c>
      <c r="W48" s="35">
        <v>3257</v>
      </c>
      <c r="X48" s="35">
        <v>409258</v>
      </c>
      <c r="Y48" s="35">
        <v>75039</v>
      </c>
      <c r="Z48" s="35">
        <v>300952</v>
      </c>
      <c r="AA48" s="35">
        <v>1312747</v>
      </c>
      <c r="AB48" s="35">
        <v>0</v>
      </c>
    </row>
    <row r="49" spans="1:28" ht="15" customHeight="1" x14ac:dyDescent="0.2">
      <c r="A49" s="30" t="s">
        <v>61</v>
      </c>
      <c r="B49" s="36">
        <v>100</v>
      </c>
      <c r="C49" s="43">
        <v>24.4</v>
      </c>
      <c r="D49" s="43">
        <v>0.6</v>
      </c>
      <c r="E49" s="43">
        <v>4</v>
      </c>
      <c r="F49" s="43">
        <v>0</v>
      </c>
      <c r="G49" s="43">
        <v>0.1</v>
      </c>
      <c r="H49" s="43">
        <v>0.1</v>
      </c>
      <c r="I49" s="43">
        <v>0.1</v>
      </c>
      <c r="J49" s="43">
        <v>0.2</v>
      </c>
      <c r="K49" s="43"/>
      <c r="L49" s="43"/>
      <c r="M49" s="43">
        <v>0.2</v>
      </c>
      <c r="N49" s="43">
        <v>22.6</v>
      </c>
      <c r="O49" s="43">
        <v>20.6</v>
      </c>
      <c r="P49" s="43">
        <v>2</v>
      </c>
      <c r="Q49" s="43">
        <v>52.3</v>
      </c>
      <c r="R49" s="61">
        <v>0</v>
      </c>
      <c r="S49" s="43">
        <v>2.1</v>
      </c>
      <c r="T49" s="43">
        <v>0.9</v>
      </c>
      <c r="U49" s="43">
        <v>16.3</v>
      </c>
      <c r="V49" s="43">
        <v>6.8</v>
      </c>
      <c r="W49" s="43">
        <v>0</v>
      </c>
      <c r="X49" s="47">
        <v>4.2</v>
      </c>
      <c r="Y49" s="43">
        <v>0.8</v>
      </c>
      <c r="Z49" s="43">
        <v>3.1</v>
      </c>
      <c r="AA49" s="43">
        <v>13.5</v>
      </c>
      <c r="AB49" s="43">
        <v>0</v>
      </c>
    </row>
    <row r="50" spans="1:28" ht="15" customHeight="1" x14ac:dyDescent="0.2">
      <c r="A50" s="30" t="s">
        <v>133</v>
      </c>
      <c r="B50" s="36">
        <v>9712650</v>
      </c>
      <c r="C50" s="35">
        <v>2413338</v>
      </c>
      <c r="D50" s="35">
        <v>63306</v>
      </c>
      <c r="E50" s="35">
        <v>370494</v>
      </c>
      <c r="F50" s="35">
        <v>0</v>
      </c>
      <c r="G50" s="35">
        <v>2953</v>
      </c>
      <c r="H50" s="35">
        <v>12809</v>
      </c>
      <c r="I50" s="35">
        <v>6690</v>
      </c>
      <c r="J50" s="35">
        <v>12081</v>
      </c>
      <c r="K50" s="35">
        <v>3427</v>
      </c>
      <c r="L50" s="35"/>
      <c r="M50" s="35">
        <v>61300</v>
      </c>
      <c r="N50" s="35">
        <v>2214722</v>
      </c>
      <c r="O50" s="35">
        <v>2085826</v>
      </c>
      <c r="P50" s="35">
        <v>128896</v>
      </c>
      <c r="Q50" s="35">
        <v>5161120</v>
      </c>
      <c r="R50" s="64">
        <v>1505</v>
      </c>
      <c r="S50" s="35">
        <v>121428</v>
      </c>
      <c r="T50" s="35">
        <v>80833</v>
      </c>
      <c r="U50" s="35">
        <v>1961751</v>
      </c>
      <c r="V50" s="35">
        <v>643078</v>
      </c>
      <c r="W50" s="35">
        <v>1801</v>
      </c>
      <c r="X50" s="35">
        <v>408367</v>
      </c>
      <c r="Y50" s="35">
        <v>263542</v>
      </c>
      <c r="Z50" s="35">
        <v>304385</v>
      </c>
      <c r="AA50" s="35">
        <v>764840</v>
      </c>
      <c r="AB50" s="35">
        <v>0</v>
      </c>
    </row>
    <row r="51" spans="1:28" ht="15" customHeight="1" x14ac:dyDescent="0.2">
      <c r="A51" s="30" t="s">
        <v>61</v>
      </c>
      <c r="B51" s="36">
        <v>100</v>
      </c>
      <c r="C51" s="43">
        <v>24.9</v>
      </c>
      <c r="D51" s="43">
        <v>0.7</v>
      </c>
      <c r="E51" s="43">
        <v>3.8</v>
      </c>
      <c r="F51" s="43">
        <v>0</v>
      </c>
      <c r="G51" s="43">
        <v>0</v>
      </c>
      <c r="H51" s="43">
        <v>0.1</v>
      </c>
      <c r="I51" s="43">
        <v>0.1</v>
      </c>
      <c r="J51" s="43">
        <v>0.1</v>
      </c>
      <c r="K51" s="43">
        <v>0</v>
      </c>
      <c r="L51" s="43"/>
      <c r="M51" s="43">
        <v>0.6</v>
      </c>
      <c r="N51" s="43">
        <v>22.8</v>
      </c>
      <c r="O51" s="43">
        <v>21.5</v>
      </c>
      <c r="P51" s="43">
        <v>1.3</v>
      </c>
      <c r="Q51" s="43">
        <v>53.1</v>
      </c>
      <c r="R51" s="61">
        <v>0</v>
      </c>
      <c r="S51" s="61">
        <v>1.3</v>
      </c>
      <c r="T51" s="61">
        <v>8</v>
      </c>
      <c r="U51" s="61">
        <v>20.2</v>
      </c>
      <c r="V51" s="61">
        <v>6.6</v>
      </c>
      <c r="W51" s="61">
        <v>0</v>
      </c>
      <c r="X51" s="61">
        <v>4.2</v>
      </c>
      <c r="Y51" s="61">
        <v>2.7</v>
      </c>
      <c r="Z51" s="61">
        <v>3.2</v>
      </c>
      <c r="AA51" s="61">
        <v>7.9</v>
      </c>
      <c r="AB51" s="43">
        <v>0</v>
      </c>
    </row>
    <row r="52" spans="1:28" ht="15" customHeight="1" x14ac:dyDescent="0.2">
      <c r="A52" s="30" t="s">
        <v>144</v>
      </c>
      <c r="B52" s="36">
        <v>13290291</v>
      </c>
      <c r="C52" s="35">
        <v>2418474</v>
      </c>
      <c r="D52" s="35">
        <v>63954</v>
      </c>
      <c r="E52" s="35">
        <v>464239</v>
      </c>
      <c r="F52" s="35">
        <v>0</v>
      </c>
      <c r="G52" s="35">
        <v>2841</v>
      </c>
      <c r="H52" s="35">
        <v>11771</v>
      </c>
      <c r="I52" s="35">
        <v>11624</v>
      </c>
      <c r="J52" s="35">
        <v>0</v>
      </c>
      <c r="K52" s="35">
        <v>7268</v>
      </c>
      <c r="L52" s="35">
        <v>5676</v>
      </c>
      <c r="M52" s="35">
        <v>30912</v>
      </c>
      <c r="N52" s="35">
        <v>2327828</v>
      </c>
      <c r="O52" s="35">
        <v>2203826</v>
      </c>
      <c r="P52" s="35">
        <v>124002</v>
      </c>
      <c r="Q52" s="35">
        <v>5344587</v>
      </c>
      <c r="R52" s="64">
        <v>2089</v>
      </c>
      <c r="S52" s="35">
        <v>100845</v>
      </c>
      <c r="T52" s="35">
        <v>70203</v>
      </c>
      <c r="U52" s="35">
        <v>4840853</v>
      </c>
      <c r="V52" s="35">
        <v>727978</v>
      </c>
      <c r="W52" s="35">
        <v>67403</v>
      </c>
      <c r="X52" s="35">
        <v>83958</v>
      </c>
      <c r="Y52" s="35">
        <v>285220</v>
      </c>
      <c r="Z52" s="35">
        <v>300112</v>
      </c>
      <c r="AA52" s="35">
        <v>1467043</v>
      </c>
      <c r="AB52" s="35">
        <v>0</v>
      </c>
    </row>
    <row r="53" spans="1:28" ht="15" customHeight="1" x14ac:dyDescent="0.2">
      <c r="A53" s="30" t="s">
        <v>61</v>
      </c>
      <c r="B53" s="36">
        <v>100</v>
      </c>
      <c r="C53" s="43">
        <v>18.2</v>
      </c>
      <c r="D53" s="43">
        <v>0.5</v>
      </c>
      <c r="E53" s="43">
        <v>3.5</v>
      </c>
      <c r="F53" s="43">
        <v>0</v>
      </c>
      <c r="G53" s="43">
        <v>0</v>
      </c>
      <c r="H53" s="43">
        <v>0.1</v>
      </c>
      <c r="I53" s="43">
        <v>0.1</v>
      </c>
      <c r="J53" s="43">
        <v>0</v>
      </c>
      <c r="K53" s="43">
        <v>0.1</v>
      </c>
      <c r="L53" s="43">
        <v>0.1</v>
      </c>
      <c r="M53" s="43">
        <v>0.2</v>
      </c>
      <c r="N53" s="43">
        <v>17.5</v>
      </c>
      <c r="O53" s="43">
        <v>16.600000000000001</v>
      </c>
      <c r="P53" s="43">
        <v>0.9</v>
      </c>
      <c r="Q53" s="43">
        <v>40.799999999999997</v>
      </c>
      <c r="R53" s="61">
        <v>0</v>
      </c>
      <c r="S53" s="61">
        <v>0.7</v>
      </c>
      <c r="T53" s="61">
        <v>0.5</v>
      </c>
      <c r="U53" s="61">
        <v>36.4</v>
      </c>
      <c r="V53" s="61">
        <v>5.5</v>
      </c>
      <c r="W53" s="61">
        <v>0.5</v>
      </c>
      <c r="X53" s="61">
        <v>0.6</v>
      </c>
      <c r="Y53" s="61">
        <v>2.2000000000000002</v>
      </c>
      <c r="Z53" s="61">
        <v>2.2999999999999998</v>
      </c>
      <c r="AA53" s="61">
        <v>11</v>
      </c>
      <c r="AB53" s="43">
        <v>0</v>
      </c>
    </row>
    <row r="54" spans="1:28" ht="15" customHeight="1" x14ac:dyDescent="0.2">
      <c r="A54" s="29" t="s">
        <v>147</v>
      </c>
      <c r="B54" s="36">
        <v>10974825</v>
      </c>
      <c r="C54" s="43">
        <v>2384659</v>
      </c>
      <c r="D54" s="36">
        <v>65247</v>
      </c>
      <c r="E54" s="36">
        <v>505198</v>
      </c>
      <c r="F54" s="36">
        <v>0</v>
      </c>
      <c r="G54" s="36">
        <v>2714</v>
      </c>
      <c r="H54" s="36">
        <v>17282</v>
      </c>
      <c r="I54" s="36">
        <v>18800</v>
      </c>
      <c r="J54" s="36">
        <v>0</v>
      </c>
      <c r="K54" s="36">
        <v>7729</v>
      </c>
      <c r="L54" s="36">
        <v>16698</v>
      </c>
      <c r="M54" s="36">
        <v>76973</v>
      </c>
      <c r="N54" s="36">
        <v>2686899</v>
      </c>
      <c r="O54" s="36">
        <v>2526577</v>
      </c>
      <c r="P54" s="36">
        <v>160322</v>
      </c>
      <c r="Q54" s="36">
        <v>5782199</v>
      </c>
      <c r="R54" s="63">
        <v>2024</v>
      </c>
      <c r="S54" s="63">
        <v>132168</v>
      </c>
      <c r="T54" s="63">
        <v>67732</v>
      </c>
      <c r="U54" s="63">
        <v>2648186</v>
      </c>
      <c r="V54" s="63">
        <v>785832</v>
      </c>
      <c r="W54" s="63">
        <v>122674</v>
      </c>
      <c r="X54" s="63">
        <v>59264</v>
      </c>
      <c r="Y54" s="63">
        <v>337236</v>
      </c>
      <c r="Z54" s="63">
        <v>298044</v>
      </c>
      <c r="AA54" s="63">
        <v>739466</v>
      </c>
      <c r="AB54" s="36">
        <v>0</v>
      </c>
    </row>
    <row r="55" spans="1:28" ht="15" customHeight="1" x14ac:dyDescent="0.2">
      <c r="A55" s="29" t="s">
        <v>61</v>
      </c>
      <c r="B55" s="36">
        <v>100</v>
      </c>
      <c r="C55" s="43">
        <v>21.7</v>
      </c>
      <c r="D55" s="43">
        <v>0.6</v>
      </c>
      <c r="E55" s="43">
        <v>4.5999999999999996</v>
      </c>
      <c r="F55" s="43">
        <v>0</v>
      </c>
      <c r="G55" s="43">
        <v>0</v>
      </c>
      <c r="H55" s="43">
        <v>0.2</v>
      </c>
      <c r="I55" s="43">
        <v>0.2</v>
      </c>
      <c r="J55" s="43">
        <v>0</v>
      </c>
      <c r="K55" s="43">
        <v>0.1</v>
      </c>
      <c r="L55" s="43">
        <v>0.2</v>
      </c>
      <c r="M55" s="43">
        <v>0.7</v>
      </c>
      <c r="N55" s="43">
        <v>24.5</v>
      </c>
      <c r="O55" s="43">
        <v>23</v>
      </c>
      <c r="P55" s="43">
        <v>1.5</v>
      </c>
      <c r="Q55" s="43">
        <v>52.8</v>
      </c>
      <c r="R55" s="61">
        <v>0</v>
      </c>
      <c r="S55" s="61">
        <v>1.2</v>
      </c>
      <c r="T55" s="61">
        <v>0.6</v>
      </c>
      <c r="U55" s="61">
        <v>24.1</v>
      </c>
      <c r="V55" s="61">
        <v>7.2</v>
      </c>
      <c r="W55" s="61">
        <v>1.1000000000000001</v>
      </c>
      <c r="X55" s="61">
        <v>0.5</v>
      </c>
      <c r="Y55" s="61">
        <v>3.1</v>
      </c>
      <c r="Z55" s="61">
        <v>2.7</v>
      </c>
      <c r="AA55" s="61">
        <v>6.7</v>
      </c>
      <c r="AB55" s="43">
        <v>0</v>
      </c>
    </row>
    <row r="56" spans="1:28" ht="15" customHeight="1" x14ac:dyDescent="0.2">
      <c r="A56" s="29" t="s">
        <v>119</v>
      </c>
      <c r="B56" s="36">
        <v>10473748</v>
      </c>
      <c r="C56" s="43">
        <v>2467107</v>
      </c>
      <c r="D56" s="36">
        <v>60998</v>
      </c>
      <c r="E56" s="36">
        <v>517587</v>
      </c>
      <c r="F56" s="36">
        <v>0</v>
      </c>
      <c r="G56" s="36">
        <v>1342</v>
      </c>
      <c r="H56" s="36">
        <v>14574</v>
      </c>
      <c r="I56" s="36">
        <v>10164</v>
      </c>
      <c r="J56" s="36">
        <v>2</v>
      </c>
      <c r="K56" s="36">
        <v>7703</v>
      </c>
      <c r="L56" s="36">
        <v>26388</v>
      </c>
      <c r="M56" s="36">
        <v>31874</v>
      </c>
      <c r="N56" s="36">
        <v>2814953</v>
      </c>
      <c r="O56" s="36">
        <v>2598367</v>
      </c>
      <c r="P56" s="36">
        <v>216586</v>
      </c>
      <c r="Q56" s="36">
        <v>5952692</v>
      </c>
      <c r="R56" s="63">
        <v>1638</v>
      </c>
      <c r="S56" s="63">
        <v>223703</v>
      </c>
      <c r="T56" s="63">
        <v>69711</v>
      </c>
      <c r="U56" s="63">
        <v>2165259</v>
      </c>
      <c r="V56" s="63">
        <v>780582</v>
      </c>
      <c r="W56" s="63">
        <v>33244</v>
      </c>
      <c r="X56" s="63">
        <v>66680</v>
      </c>
      <c r="Y56" s="63">
        <v>487110</v>
      </c>
      <c r="Z56" s="63">
        <v>285829</v>
      </c>
      <c r="AA56" s="63">
        <v>407300</v>
      </c>
      <c r="AB56" s="36">
        <v>0</v>
      </c>
    </row>
    <row r="57" spans="1:28" ht="15" customHeight="1" x14ac:dyDescent="0.2">
      <c r="A57" s="29" t="s">
        <v>61</v>
      </c>
      <c r="B57" s="36">
        <v>100</v>
      </c>
      <c r="C57" s="43">
        <v>23.6</v>
      </c>
      <c r="D57" s="43">
        <v>0.6</v>
      </c>
      <c r="E57" s="43">
        <v>4.9000000000000004</v>
      </c>
      <c r="F57" s="43">
        <v>0</v>
      </c>
      <c r="G57" s="43">
        <v>0</v>
      </c>
      <c r="H57" s="43">
        <v>0.1</v>
      </c>
      <c r="I57" s="43">
        <v>0.1</v>
      </c>
      <c r="J57" s="43">
        <v>0</v>
      </c>
      <c r="K57" s="43">
        <v>0.1</v>
      </c>
      <c r="L57" s="43">
        <v>0.3</v>
      </c>
      <c r="M57" s="43">
        <v>0.3</v>
      </c>
      <c r="N57" s="43">
        <v>26.9</v>
      </c>
      <c r="O57" s="43">
        <v>24.8</v>
      </c>
      <c r="P57" s="43">
        <v>2.1</v>
      </c>
      <c r="Q57" s="43">
        <v>56.9</v>
      </c>
      <c r="R57" s="61">
        <v>0</v>
      </c>
      <c r="S57" s="61">
        <v>2.2000000000000002</v>
      </c>
      <c r="T57" s="61">
        <v>0.6</v>
      </c>
      <c r="U57" s="61">
        <v>20.7</v>
      </c>
      <c r="V57" s="61">
        <v>7.5</v>
      </c>
      <c r="W57" s="61">
        <v>0.3</v>
      </c>
      <c r="X57" s="61">
        <v>0.6</v>
      </c>
      <c r="Y57" s="61">
        <v>4.5999999999999996</v>
      </c>
      <c r="Z57" s="61">
        <v>2.7</v>
      </c>
      <c r="AA57" s="61">
        <v>3.9</v>
      </c>
      <c r="AB57" s="43">
        <v>0</v>
      </c>
    </row>
    <row r="58" spans="1:28" ht="15" customHeight="1" x14ac:dyDescent="0.2">
      <c r="A58" s="29" t="s">
        <v>145</v>
      </c>
      <c r="B58" s="106">
        <v>10364706</v>
      </c>
      <c r="C58" s="107">
        <v>2476772</v>
      </c>
      <c r="D58" s="106">
        <v>61696</v>
      </c>
      <c r="E58" s="106">
        <v>513172</v>
      </c>
      <c r="F58" s="106">
        <v>0</v>
      </c>
      <c r="G58" s="106">
        <v>1295</v>
      </c>
      <c r="H58" s="106">
        <v>16701</v>
      </c>
      <c r="I58" s="106">
        <v>18376</v>
      </c>
      <c r="J58" s="106">
        <v>797</v>
      </c>
      <c r="K58" s="106">
        <v>9232</v>
      </c>
      <c r="L58" s="106">
        <v>32144</v>
      </c>
      <c r="M58" s="106">
        <v>33529</v>
      </c>
      <c r="N58" s="106">
        <v>2897491</v>
      </c>
      <c r="O58" s="106">
        <v>2689085</v>
      </c>
      <c r="P58" s="106">
        <v>208406</v>
      </c>
      <c r="Q58" s="106">
        <v>6061205</v>
      </c>
      <c r="R58" s="108">
        <v>1494</v>
      </c>
      <c r="S58" s="108">
        <v>258276</v>
      </c>
      <c r="T58" s="108">
        <v>83395</v>
      </c>
      <c r="U58" s="108">
        <v>2004074</v>
      </c>
      <c r="V58" s="108">
        <v>809431</v>
      </c>
      <c r="W58" s="108">
        <v>8884</v>
      </c>
      <c r="X58" s="108">
        <v>93172</v>
      </c>
      <c r="Y58" s="108">
        <v>341825</v>
      </c>
      <c r="Z58" s="108">
        <v>349050</v>
      </c>
      <c r="AA58" s="108">
        <v>353900</v>
      </c>
      <c r="AB58" s="106">
        <v>0</v>
      </c>
    </row>
    <row r="59" spans="1:28" ht="15" customHeight="1" x14ac:dyDescent="0.2">
      <c r="A59" s="29" t="s">
        <v>61</v>
      </c>
      <c r="B59" s="106">
        <v>100</v>
      </c>
      <c r="C59" s="107">
        <v>23.9</v>
      </c>
      <c r="D59" s="107">
        <v>0.6</v>
      </c>
      <c r="E59" s="107">
        <v>4.9000000000000004</v>
      </c>
      <c r="F59" s="107">
        <v>0</v>
      </c>
      <c r="G59" s="107">
        <v>0</v>
      </c>
      <c r="H59" s="107">
        <v>0.2</v>
      </c>
      <c r="I59" s="107">
        <v>0.2</v>
      </c>
      <c r="J59" s="107">
        <v>0</v>
      </c>
      <c r="K59" s="107">
        <v>0.1</v>
      </c>
      <c r="L59" s="107">
        <v>0.3</v>
      </c>
      <c r="M59" s="107">
        <v>0.3</v>
      </c>
      <c r="N59" s="107">
        <v>28</v>
      </c>
      <c r="O59" s="107">
        <v>25.9</v>
      </c>
      <c r="P59" s="107">
        <v>2</v>
      </c>
      <c r="Q59" s="107">
        <v>58.5</v>
      </c>
      <c r="R59" s="109">
        <v>0</v>
      </c>
      <c r="S59" s="109">
        <v>2.5</v>
      </c>
      <c r="T59" s="109">
        <v>0.8</v>
      </c>
      <c r="U59" s="109">
        <v>19.3</v>
      </c>
      <c r="V59" s="109">
        <v>7.8</v>
      </c>
      <c r="W59" s="109">
        <v>0.1</v>
      </c>
      <c r="X59" s="109">
        <v>0.9</v>
      </c>
      <c r="Y59" s="109">
        <v>3.3</v>
      </c>
      <c r="Z59" s="109">
        <v>3.4</v>
      </c>
      <c r="AA59" s="109">
        <v>3.4</v>
      </c>
      <c r="AB59" s="107">
        <v>0</v>
      </c>
    </row>
    <row r="60" spans="1:28" ht="15.75" customHeight="1" x14ac:dyDescent="0.2">
      <c r="B60" s="37"/>
      <c r="C60" s="45"/>
      <c r="D60" s="45"/>
      <c r="E60" s="45"/>
      <c r="F60" s="45"/>
      <c r="G60" s="45"/>
      <c r="H60" s="45" t="s">
        <v>149</v>
      </c>
      <c r="I60" s="45"/>
      <c r="J60" s="45"/>
      <c r="K60" s="45"/>
      <c r="L60" s="45"/>
      <c r="M60" s="45"/>
      <c r="N60" s="45"/>
      <c r="O60" s="45"/>
      <c r="P60" s="45"/>
      <c r="Q60" s="60"/>
      <c r="R60" s="45"/>
      <c r="S60" s="45"/>
      <c r="T60" s="45"/>
      <c r="U60" s="45"/>
      <c r="V60" s="45"/>
      <c r="W60" s="65"/>
      <c r="X60" s="45"/>
      <c r="Y60" s="45"/>
      <c r="Z60" s="45"/>
      <c r="AA60" s="45"/>
    </row>
    <row r="61" spans="1:28" ht="15.75" customHeight="1" x14ac:dyDescent="0.2">
      <c r="A61" s="4" t="s">
        <v>116</v>
      </c>
      <c r="M61" s="52" t="s">
        <v>6</v>
      </c>
      <c r="P61" s="59"/>
    </row>
    <row r="62" spans="1:28" ht="15.75" customHeight="1" x14ac:dyDescent="0.2">
      <c r="A62" s="93" t="s">
        <v>0</v>
      </c>
      <c r="B62" s="101" t="s">
        <v>59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3"/>
      <c r="M62" s="31" t="s">
        <v>62</v>
      </c>
      <c r="N62" s="23"/>
      <c r="O62" s="55"/>
    </row>
    <row r="63" spans="1:28" ht="15.75" customHeight="1" x14ac:dyDescent="0.2">
      <c r="A63" s="94"/>
      <c r="B63" s="93" t="s">
        <v>37</v>
      </c>
      <c r="C63" s="101" t="s">
        <v>63</v>
      </c>
      <c r="D63" s="103"/>
      <c r="E63" s="96" t="s">
        <v>120</v>
      </c>
      <c r="F63" s="96" t="s">
        <v>141</v>
      </c>
      <c r="G63" s="96" t="s">
        <v>70</v>
      </c>
      <c r="H63" s="93" t="s">
        <v>121</v>
      </c>
      <c r="I63" s="96" t="s">
        <v>117</v>
      </c>
      <c r="J63" s="93" t="s">
        <v>9</v>
      </c>
      <c r="K63" s="96" t="s">
        <v>118</v>
      </c>
      <c r="L63" s="93" t="s">
        <v>30</v>
      </c>
      <c r="M63" s="97" t="s">
        <v>32</v>
      </c>
      <c r="O63" s="56"/>
    </row>
    <row r="64" spans="1:28" ht="15.75" customHeight="1" x14ac:dyDescent="0.2">
      <c r="A64" s="95"/>
      <c r="B64" s="95"/>
      <c r="C64" s="34" t="s">
        <v>123</v>
      </c>
      <c r="D64" s="34" t="s">
        <v>83</v>
      </c>
      <c r="E64" s="95"/>
      <c r="F64" s="95"/>
      <c r="G64" s="95"/>
      <c r="H64" s="95"/>
      <c r="I64" s="95"/>
      <c r="J64" s="95"/>
      <c r="K64" s="95"/>
      <c r="L64" s="95"/>
      <c r="M64" s="98"/>
      <c r="O64" s="56"/>
    </row>
    <row r="65" spans="1:15" ht="18" hidden="1" customHeight="1" x14ac:dyDescent="0.2">
      <c r="A65" s="29" t="s">
        <v>13</v>
      </c>
      <c r="B65" s="35">
        <f>J65+L65+K65</f>
        <v>2084927</v>
      </c>
      <c r="C65" s="35">
        <v>992017</v>
      </c>
      <c r="D65" s="35">
        <v>81626</v>
      </c>
      <c r="E65" s="35">
        <v>891834</v>
      </c>
      <c r="F65" s="35">
        <v>34932</v>
      </c>
      <c r="G65" s="35">
        <v>84518</v>
      </c>
      <c r="H65" s="35"/>
      <c r="I65" s="35"/>
      <c r="J65" s="35">
        <f>SUM(C65:I65)</f>
        <v>2084927</v>
      </c>
      <c r="K65" s="35"/>
      <c r="L65" s="35"/>
      <c r="M65" s="46">
        <v>97.8</v>
      </c>
      <c r="O65" s="57"/>
    </row>
    <row r="66" spans="1:15" ht="18" hidden="1" customHeight="1" x14ac:dyDescent="0.2">
      <c r="A66" s="32" t="s">
        <v>61</v>
      </c>
      <c r="B66" s="35">
        <f>SUM(J66,K66,L66)</f>
        <v>100</v>
      </c>
      <c r="C66" s="46">
        <f>C65/B65*100</f>
        <v>47.580418882771433</v>
      </c>
      <c r="D66" s="46">
        <f>D65/B65*100</f>
        <v>3.9150531409492997</v>
      </c>
      <c r="E66" s="46">
        <f>E65/B65*100</f>
        <v>42.775310598404644</v>
      </c>
      <c r="F66" s="46">
        <f>F65/B65*100</f>
        <v>1.6754543444446737</v>
      </c>
      <c r="G66" s="46">
        <f>G65/B65*100</f>
        <v>4.0537630334299477</v>
      </c>
      <c r="H66" s="46">
        <f>H65/B65*100</f>
        <v>0</v>
      </c>
      <c r="I66" s="46">
        <f>I65/B65*100</f>
        <v>0</v>
      </c>
      <c r="J66" s="35">
        <f>J65/B65*100</f>
        <v>100</v>
      </c>
      <c r="K66" s="35"/>
      <c r="L66" s="35"/>
      <c r="M66" s="46"/>
      <c r="O66" s="57"/>
    </row>
    <row r="67" spans="1:15" ht="18" hidden="1" customHeight="1" x14ac:dyDescent="0.2">
      <c r="A67" s="29" t="s">
        <v>16</v>
      </c>
      <c r="B67" s="35">
        <f>J67+L67+K67</f>
        <v>2274556</v>
      </c>
      <c r="C67" s="35">
        <v>1136111</v>
      </c>
      <c r="D67" s="35">
        <v>89261</v>
      </c>
      <c r="E67" s="35">
        <v>903527</v>
      </c>
      <c r="F67" s="35">
        <v>36868</v>
      </c>
      <c r="G67" s="35">
        <v>108789</v>
      </c>
      <c r="H67" s="35"/>
      <c r="I67" s="35"/>
      <c r="J67" s="35">
        <f>SUM(C67:I67)</f>
        <v>2274556</v>
      </c>
      <c r="K67" s="35"/>
      <c r="L67" s="35"/>
      <c r="M67" s="46">
        <v>97.8</v>
      </c>
      <c r="O67" s="57" t="s">
        <v>65</v>
      </c>
    </row>
    <row r="68" spans="1:15" ht="18" hidden="1" customHeight="1" x14ac:dyDescent="0.2">
      <c r="A68" s="32" t="s">
        <v>61</v>
      </c>
      <c r="B68" s="35">
        <f>SUM(J68,K68,L68)</f>
        <v>100</v>
      </c>
      <c r="C68" s="46">
        <f>C67/B67*100</f>
        <v>49.94869328343642</v>
      </c>
      <c r="D68" s="46">
        <f>D67/B67*100</f>
        <v>3.924326330061779</v>
      </c>
      <c r="E68" s="46">
        <f>E67/B67*100</f>
        <v>39.723225104152192</v>
      </c>
      <c r="F68" s="46">
        <f>F67/B67*100</f>
        <v>1.62088776886566</v>
      </c>
      <c r="G68" s="46">
        <f>G67/B67*100</f>
        <v>4.78286751348395</v>
      </c>
      <c r="H68" s="46">
        <f>H67/B67*100</f>
        <v>0</v>
      </c>
      <c r="I68" s="46">
        <f>I67/B67*100</f>
        <v>0</v>
      </c>
      <c r="J68" s="35">
        <f>J67/B67*100</f>
        <v>100</v>
      </c>
      <c r="K68" s="35"/>
      <c r="L68" s="35"/>
      <c r="M68" s="46"/>
      <c r="O68" s="57"/>
    </row>
    <row r="69" spans="1:15" ht="18" hidden="1" customHeight="1" x14ac:dyDescent="0.2">
      <c r="A69" s="29" t="s">
        <v>17</v>
      </c>
      <c r="B69" s="35">
        <f>J69+L69+K69</f>
        <v>2170252</v>
      </c>
      <c r="C69" s="35">
        <v>982714</v>
      </c>
      <c r="D69" s="35">
        <v>78860</v>
      </c>
      <c r="E69" s="35">
        <v>958948</v>
      </c>
      <c r="F69" s="35">
        <v>38025</v>
      </c>
      <c r="G69" s="35">
        <v>111705</v>
      </c>
      <c r="H69" s="35"/>
      <c r="I69" s="35"/>
      <c r="J69" s="35">
        <f>SUM(C69:I69)</f>
        <v>2170252</v>
      </c>
      <c r="K69" s="35"/>
      <c r="L69" s="35"/>
      <c r="M69" s="46">
        <v>97.8</v>
      </c>
      <c r="O69" s="57"/>
    </row>
    <row r="70" spans="1:15" ht="18" hidden="1" customHeight="1" x14ac:dyDescent="0.2">
      <c r="A70" s="32" t="s">
        <v>61</v>
      </c>
      <c r="B70" s="35">
        <f>SUM(J70,K70,L70)</f>
        <v>100</v>
      </c>
      <c r="C70" s="46">
        <f>C69/B69*100</f>
        <v>45.281100996566295</v>
      </c>
      <c r="D70" s="46">
        <f>D69/B69*100</f>
        <v>3.6336794068154301</v>
      </c>
      <c r="E70" s="46">
        <f>E69/B69*100</f>
        <v>44.186020793898592</v>
      </c>
      <c r="F70" s="46">
        <f>F69/B69*100</f>
        <v>1.7521006777093167</v>
      </c>
      <c r="G70" s="46">
        <f>G69/B69*100</f>
        <v>5.1470981250103671</v>
      </c>
      <c r="H70" s="46">
        <f>H69/B69*100</f>
        <v>0</v>
      </c>
      <c r="I70" s="46">
        <f>I69/B69*100</f>
        <v>0</v>
      </c>
      <c r="J70" s="35">
        <f>J69/B69*100</f>
        <v>100</v>
      </c>
      <c r="K70" s="35"/>
      <c r="L70" s="35"/>
      <c r="M70" s="46"/>
      <c r="O70" s="57"/>
    </row>
    <row r="71" spans="1:15" ht="15.75" hidden="1" customHeight="1" x14ac:dyDescent="0.2">
      <c r="A71" s="29" t="s">
        <v>60</v>
      </c>
      <c r="B71" s="35">
        <f>J71+L71+K71</f>
        <v>2207971</v>
      </c>
      <c r="C71" s="35">
        <v>982992</v>
      </c>
      <c r="D71" s="35">
        <v>82070</v>
      </c>
      <c r="E71" s="35">
        <v>984988</v>
      </c>
      <c r="F71" s="50">
        <v>39945</v>
      </c>
      <c r="G71" s="35">
        <v>117976</v>
      </c>
      <c r="H71" s="35"/>
      <c r="I71" s="35"/>
      <c r="J71" s="35">
        <f>SUM(C71:I71)</f>
        <v>2207971</v>
      </c>
      <c r="K71" s="35"/>
      <c r="L71" s="35"/>
      <c r="M71" s="46">
        <v>97.8</v>
      </c>
      <c r="O71" s="57"/>
    </row>
    <row r="72" spans="1:15" ht="15.75" hidden="1" customHeight="1" x14ac:dyDescent="0.2">
      <c r="A72" s="32" t="s">
        <v>61</v>
      </c>
      <c r="B72" s="35">
        <f>SUM(J72,K72,L72)</f>
        <v>100</v>
      </c>
      <c r="C72" s="46">
        <f>C71/B71*100</f>
        <v>44.520149947621597</v>
      </c>
      <c r="D72" s="46">
        <f>D71/B71*100</f>
        <v>3.7169872249227911</v>
      </c>
      <c r="E72" s="46">
        <f>E71/B71*100</f>
        <v>44.610549685661631</v>
      </c>
      <c r="F72" s="46">
        <f>F71/B71*100</f>
        <v>1.8091270220487496</v>
      </c>
      <c r="G72" s="46">
        <f>G71/B71*100</f>
        <v>5.3431861197452326</v>
      </c>
      <c r="H72" s="46">
        <f>H71/B71*100</f>
        <v>0</v>
      </c>
      <c r="I72" s="46">
        <f>I71/B71*100</f>
        <v>0</v>
      </c>
      <c r="J72" s="35">
        <f>J71/B71*100</f>
        <v>100</v>
      </c>
      <c r="K72" s="35"/>
      <c r="L72" s="35"/>
      <c r="M72" s="46"/>
      <c r="O72" s="57"/>
    </row>
    <row r="73" spans="1:15" ht="15" hidden="1" customHeight="1" x14ac:dyDescent="0.2">
      <c r="A73" s="29" t="s">
        <v>66</v>
      </c>
      <c r="B73" s="35">
        <f>J73+L73+K73</f>
        <v>2145026</v>
      </c>
      <c r="C73" s="35">
        <v>929896</v>
      </c>
      <c r="D73" s="35">
        <v>124266</v>
      </c>
      <c r="E73" s="35">
        <v>936594</v>
      </c>
      <c r="F73" s="35">
        <v>42380</v>
      </c>
      <c r="G73" s="35">
        <v>111887</v>
      </c>
      <c r="H73" s="35"/>
      <c r="I73" s="35">
        <v>3</v>
      </c>
      <c r="J73" s="35">
        <f>SUM(C73:I73)</f>
        <v>2145026</v>
      </c>
      <c r="K73" s="35"/>
      <c r="L73" s="35"/>
      <c r="M73" s="46">
        <v>97.5</v>
      </c>
      <c r="O73" s="57"/>
    </row>
    <row r="74" spans="1:15" ht="15" hidden="1" customHeight="1" x14ac:dyDescent="0.2">
      <c r="A74" s="32" t="s">
        <v>61</v>
      </c>
      <c r="B74" s="35">
        <f>SUM(J74,K74,L74)</f>
        <v>100</v>
      </c>
      <c r="C74" s="46">
        <f>C73/B73*100</f>
        <v>43.35126940186273</v>
      </c>
      <c r="D74" s="46">
        <f>D73/B73*100</f>
        <v>5.7932164924807443</v>
      </c>
      <c r="E74" s="46">
        <f>E73/B73*100</f>
        <v>43.66352668918698</v>
      </c>
      <c r="F74" s="46">
        <f>F73/B73*100</f>
        <v>1.9757336274711823</v>
      </c>
      <c r="G74" s="46">
        <f>G73/B73*100</f>
        <v>5.2161139305537558</v>
      </c>
      <c r="H74" s="46">
        <f>H73/B73*100</f>
        <v>0</v>
      </c>
      <c r="I74" s="46">
        <f>I73/B73*100</f>
        <v>1.3985844460626584E-4</v>
      </c>
      <c r="J74" s="35">
        <f>J73/B73*100</f>
        <v>100</v>
      </c>
      <c r="K74" s="35"/>
      <c r="L74" s="35"/>
      <c r="M74" s="46"/>
      <c r="O74" s="57"/>
    </row>
    <row r="75" spans="1:15" ht="15" hidden="1" customHeight="1" x14ac:dyDescent="0.2">
      <c r="A75" s="29" t="s">
        <v>67</v>
      </c>
      <c r="B75" s="35">
        <v>2187312</v>
      </c>
      <c r="C75" s="35">
        <v>936078</v>
      </c>
      <c r="D75" s="35">
        <v>124865</v>
      </c>
      <c r="E75" s="35">
        <v>972937</v>
      </c>
      <c r="F75" s="35">
        <v>44833</v>
      </c>
      <c r="G75" s="35">
        <v>108267</v>
      </c>
      <c r="H75" s="35"/>
      <c r="I75" s="35">
        <v>332</v>
      </c>
      <c r="J75" s="35">
        <v>2187312</v>
      </c>
      <c r="K75" s="35"/>
      <c r="L75" s="35"/>
      <c r="M75" s="46">
        <v>98</v>
      </c>
      <c r="O75" s="57"/>
    </row>
    <row r="76" spans="1:15" ht="15" hidden="1" customHeight="1" x14ac:dyDescent="0.2">
      <c r="A76" s="32" t="s">
        <v>61</v>
      </c>
      <c r="B76" s="35">
        <f>SUM(J76,K76,L76)</f>
        <v>100</v>
      </c>
      <c r="C76" s="46">
        <f>C75/B75*100</f>
        <v>42.795815137483814</v>
      </c>
      <c r="D76" s="46">
        <f>D75/B75*100</f>
        <v>5.708604899529651</v>
      </c>
      <c r="E76" s="46">
        <f>E75/B75*100</f>
        <v>44.480942819314301</v>
      </c>
      <c r="F76" s="46">
        <f>F75/B75*100</f>
        <v>2.0496847271902685</v>
      </c>
      <c r="G76" s="46">
        <f>G75/B75*100</f>
        <v>4.9497739691456912</v>
      </c>
      <c r="H76" s="46">
        <f>H75/B75*100</f>
        <v>0</v>
      </c>
      <c r="I76" s="46">
        <f>I75/B75*100</f>
        <v>1.517844733627393E-2</v>
      </c>
      <c r="J76" s="35">
        <f>J75/B75*100</f>
        <v>100</v>
      </c>
      <c r="K76" s="35"/>
      <c r="L76" s="35"/>
      <c r="M76" s="46"/>
      <c r="O76" s="57"/>
    </row>
    <row r="77" spans="1:15" ht="15" hidden="1" customHeight="1" x14ac:dyDescent="0.2">
      <c r="A77" s="29" t="s">
        <v>69</v>
      </c>
      <c r="B77" s="38">
        <v>2099043</v>
      </c>
      <c r="C77" s="35">
        <v>860497</v>
      </c>
      <c r="D77" s="35">
        <v>75086</v>
      </c>
      <c r="E77" s="35">
        <v>1005605</v>
      </c>
      <c r="F77" s="35">
        <v>46747</v>
      </c>
      <c r="G77" s="35">
        <v>110885</v>
      </c>
      <c r="H77" s="35"/>
      <c r="I77" s="35">
        <v>223</v>
      </c>
      <c r="J77" s="35">
        <v>2099043</v>
      </c>
      <c r="K77" s="35"/>
      <c r="L77" s="35"/>
      <c r="M77" s="46">
        <v>98.1</v>
      </c>
      <c r="O77" s="57"/>
    </row>
    <row r="78" spans="1:15" ht="15" hidden="1" customHeight="1" x14ac:dyDescent="0.2">
      <c r="A78" s="32" t="s">
        <v>61</v>
      </c>
      <c r="B78" s="38">
        <f>SUM(J78,K78,L78)</f>
        <v>100</v>
      </c>
      <c r="C78" s="46">
        <f>C77/B77*100</f>
        <v>40.994729502921096</v>
      </c>
      <c r="D78" s="46">
        <f>D77/B77*100</f>
        <v>3.5771539696899968</v>
      </c>
      <c r="E78" s="46">
        <f>E77/B77*100</f>
        <v>47.907784642811038</v>
      </c>
      <c r="F78" s="46">
        <f>F77/B77*100</f>
        <v>2.227062523254645</v>
      </c>
      <c r="G78" s="46">
        <f>G77/B77*100</f>
        <v>5.2826454722461618</v>
      </c>
      <c r="H78" s="46">
        <f>H77/B77*100</f>
        <v>0</v>
      </c>
      <c r="I78" s="46">
        <f>I77/B77*100</f>
        <v>1.0623889077069884E-2</v>
      </c>
      <c r="J78" s="35">
        <f>J77/B77*100</f>
        <v>100</v>
      </c>
      <c r="K78" s="35"/>
      <c r="L78" s="35"/>
      <c r="M78" s="46"/>
      <c r="O78" s="57"/>
    </row>
    <row r="79" spans="1:15" ht="15" hidden="1" customHeight="1" x14ac:dyDescent="0.2">
      <c r="A79" s="29" t="s">
        <v>23</v>
      </c>
      <c r="B79" s="39">
        <v>2025112</v>
      </c>
      <c r="C79" s="36">
        <v>816114</v>
      </c>
      <c r="D79" s="36">
        <v>8237</v>
      </c>
      <c r="E79" s="36">
        <v>953123</v>
      </c>
      <c r="F79" s="36">
        <v>47943</v>
      </c>
      <c r="G79" s="36">
        <v>125695</v>
      </c>
      <c r="H79" s="36"/>
      <c r="I79" s="36"/>
      <c r="J79" s="36">
        <v>2025112</v>
      </c>
      <c r="K79" s="29"/>
      <c r="L79" s="29"/>
      <c r="M79" s="53">
        <v>98</v>
      </c>
      <c r="O79" s="57"/>
    </row>
    <row r="80" spans="1:15" ht="15" hidden="1" customHeight="1" x14ac:dyDescent="0.2">
      <c r="A80" s="29" t="s">
        <v>61</v>
      </c>
      <c r="B80" s="38">
        <f>SUM(J80,K80,L80)</f>
        <v>100</v>
      </c>
      <c r="C80" s="46">
        <f>C79/B79*100</f>
        <v>40.299697004412593</v>
      </c>
      <c r="D80" s="46">
        <f>D79/B79*100</f>
        <v>0.40674293569935882</v>
      </c>
      <c r="E80" s="46">
        <f>E79/B79*100</f>
        <v>47.065199356875077</v>
      </c>
      <c r="F80" s="46">
        <f>F79/B79*100</f>
        <v>2.367424616515037</v>
      </c>
      <c r="G80" s="46">
        <f>G79/B79*100</f>
        <v>6.2068172031966631</v>
      </c>
      <c r="H80" s="46">
        <f>H79/B79*100</f>
        <v>0</v>
      </c>
      <c r="I80" s="46">
        <f>I79/B79*100</f>
        <v>0</v>
      </c>
      <c r="J80" s="35">
        <f>J79/B79*100</f>
        <v>100</v>
      </c>
      <c r="K80" s="29"/>
      <c r="L80" s="29"/>
      <c r="M80" s="29"/>
      <c r="O80" s="57"/>
    </row>
    <row r="81" spans="1:15" ht="15" customHeight="1" x14ac:dyDescent="0.2">
      <c r="A81" s="29" t="s">
        <v>47</v>
      </c>
      <c r="B81" s="38">
        <v>2050649</v>
      </c>
      <c r="C81" s="35">
        <v>811285</v>
      </c>
      <c r="D81" s="35">
        <v>86780</v>
      </c>
      <c r="E81" s="35">
        <v>977328</v>
      </c>
      <c r="F81" s="35">
        <v>49354</v>
      </c>
      <c r="G81" s="35">
        <v>125902</v>
      </c>
      <c r="H81" s="35"/>
      <c r="I81" s="35"/>
      <c r="J81" s="35">
        <v>2050649</v>
      </c>
      <c r="K81" s="35"/>
      <c r="L81" s="35"/>
      <c r="M81" s="46">
        <v>98.1</v>
      </c>
      <c r="O81" s="58"/>
    </row>
    <row r="82" spans="1:15" ht="15" customHeight="1" x14ac:dyDescent="0.2">
      <c r="A82" s="32" t="s">
        <v>61</v>
      </c>
      <c r="B82" s="38">
        <f>SUM(J82,K82,L82)</f>
        <v>100</v>
      </c>
      <c r="C82" s="46">
        <f>C81/B81*100</f>
        <v>39.562353186722838</v>
      </c>
      <c r="D82" s="46">
        <f>D81/B81*100</f>
        <v>4.2318309959432359</v>
      </c>
      <c r="E82" s="46">
        <f>E81/B81*100</f>
        <v>47.659448301488943</v>
      </c>
      <c r="F82" s="46">
        <f>F81/B81*100</f>
        <v>2.4067502532125196</v>
      </c>
      <c r="G82" s="46">
        <f>G81/B81*100</f>
        <v>6.1396172626324645</v>
      </c>
      <c r="H82" s="46">
        <f>H81/B81*100</f>
        <v>0</v>
      </c>
      <c r="I82" s="46">
        <f>I81/B81*100</f>
        <v>0</v>
      </c>
      <c r="J82" s="35">
        <f>J81/B81*100</f>
        <v>100</v>
      </c>
      <c r="K82" s="35"/>
      <c r="L82" s="35"/>
      <c r="M82" s="46"/>
    </row>
    <row r="83" spans="1:15" ht="15" customHeight="1" x14ac:dyDescent="0.2">
      <c r="A83" s="29" t="s">
        <v>71</v>
      </c>
      <c r="B83" s="39">
        <v>2101313</v>
      </c>
      <c r="C83" s="36">
        <v>844150</v>
      </c>
      <c r="D83" s="36">
        <v>87225</v>
      </c>
      <c r="E83" s="36">
        <v>997255</v>
      </c>
      <c r="F83" s="36">
        <v>51073</v>
      </c>
      <c r="G83" s="36">
        <v>121610</v>
      </c>
      <c r="H83" s="36"/>
      <c r="I83" s="36"/>
      <c r="J83" s="36">
        <v>2101313</v>
      </c>
      <c r="K83" s="29"/>
      <c r="L83" s="29"/>
      <c r="M83" s="53">
        <v>98.1</v>
      </c>
      <c r="O83" s="57"/>
    </row>
    <row r="84" spans="1:15" ht="15" customHeight="1" x14ac:dyDescent="0.2">
      <c r="A84" s="29" t="s">
        <v>61</v>
      </c>
      <c r="B84" s="38">
        <f>SUM(J84,K84,L84)</f>
        <v>100</v>
      </c>
      <c r="C84" s="46">
        <f>C83/B83*100</f>
        <v>40.172501669194446</v>
      </c>
      <c r="D84" s="46">
        <f>D83/B83*100</f>
        <v>4.1509760801936695</v>
      </c>
      <c r="E84" s="46">
        <f>E83/B83*100</f>
        <v>47.45866037092047</v>
      </c>
      <c r="F84" s="46">
        <f>F83/B83*100</f>
        <v>2.4305279603752514</v>
      </c>
      <c r="G84" s="46">
        <f>G83/B83*100</f>
        <v>5.7873339193161604</v>
      </c>
      <c r="H84" s="46">
        <f>H83/B83*100</f>
        <v>0</v>
      </c>
      <c r="I84" s="46">
        <f>I83/B83*100</f>
        <v>0</v>
      </c>
      <c r="J84" s="35">
        <f>J83/B83*100</f>
        <v>100</v>
      </c>
      <c r="K84" s="29"/>
      <c r="L84" s="29"/>
      <c r="M84" s="29"/>
      <c r="O84" s="57"/>
    </row>
    <row r="85" spans="1:15" ht="15" customHeight="1" x14ac:dyDescent="0.2">
      <c r="A85" s="29" t="s">
        <v>72</v>
      </c>
      <c r="B85" s="39">
        <v>2156314</v>
      </c>
      <c r="C85" s="36">
        <v>917889</v>
      </c>
      <c r="D85" s="36">
        <v>91515</v>
      </c>
      <c r="E85" s="36">
        <v>972206</v>
      </c>
      <c r="F85" s="36">
        <v>53115</v>
      </c>
      <c r="G85" s="36">
        <v>121589</v>
      </c>
      <c r="H85" s="36"/>
      <c r="I85" s="36"/>
      <c r="J85" s="36">
        <v>2156314</v>
      </c>
      <c r="K85" s="29"/>
      <c r="L85" s="29"/>
      <c r="M85" s="53">
        <v>98.4</v>
      </c>
      <c r="O85" s="58"/>
    </row>
    <row r="86" spans="1:15" ht="15" customHeight="1" x14ac:dyDescent="0.2">
      <c r="A86" s="29" t="s">
        <v>61</v>
      </c>
      <c r="B86" s="38">
        <f>SUM(J86,K86,L86)</f>
        <v>100</v>
      </c>
      <c r="C86" s="46">
        <f>C85/B85*100</f>
        <v>42.567501764585309</v>
      </c>
      <c r="D86" s="46">
        <f>D85/B85*100</f>
        <v>4.244047944779842</v>
      </c>
      <c r="E86" s="46">
        <f>E85/B85*100</f>
        <v>45.086476273863639</v>
      </c>
      <c r="F86" s="46">
        <f>F85/B85*100</f>
        <v>2.4632312362670743</v>
      </c>
      <c r="G86" s="46">
        <f>G85/B85*100</f>
        <v>5.6387427805041375</v>
      </c>
      <c r="H86" s="46">
        <f>H85/B85*100</f>
        <v>0</v>
      </c>
      <c r="I86" s="46">
        <f>I85/B85*100</f>
        <v>0</v>
      </c>
      <c r="J86" s="35">
        <f>J85/B85*100</f>
        <v>100</v>
      </c>
      <c r="K86" s="29"/>
      <c r="L86" s="29"/>
      <c r="M86" s="29"/>
    </row>
    <row r="87" spans="1:15" ht="15" customHeight="1" x14ac:dyDescent="0.2">
      <c r="A87" s="29" t="s">
        <v>73</v>
      </c>
      <c r="B87" s="39">
        <v>2561133</v>
      </c>
      <c r="C87" s="36">
        <v>1209471</v>
      </c>
      <c r="D87" s="36">
        <v>174678</v>
      </c>
      <c r="E87" s="36">
        <v>997997</v>
      </c>
      <c r="F87" s="36">
        <v>54413</v>
      </c>
      <c r="G87" s="36">
        <v>124574</v>
      </c>
      <c r="H87" s="36"/>
      <c r="I87" s="36"/>
      <c r="J87" s="36">
        <f>SUM(C87:I87)</f>
        <v>2561133</v>
      </c>
      <c r="K87" s="29"/>
      <c r="L87" s="29"/>
      <c r="M87" s="53">
        <v>98.6</v>
      </c>
    </row>
    <row r="88" spans="1:15" ht="15" customHeight="1" x14ac:dyDescent="0.2">
      <c r="A88" s="29" t="s">
        <v>61</v>
      </c>
      <c r="B88" s="38">
        <f>SUM(J88,K88,L88)</f>
        <v>100</v>
      </c>
      <c r="C88" s="46">
        <f>C87/B87*100</f>
        <v>47.224060601304188</v>
      </c>
      <c r="D88" s="46">
        <f>D87/B87*100</f>
        <v>6.8203408413385791</v>
      </c>
      <c r="E88" s="46">
        <f>E87/B87*100</f>
        <v>38.967011865451731</v>
      </c>
      <c r="F88" s="46">
        <f>F87/B87*100</f>
        <v>2.1245675253881777</v>
      </c>
      <c r="G88" s="46">
        <f>G87/B87*100</f>
        <v>4.8640191665173189</v>
      </c>
      <c r="H88" s="46">
        <f>H87/B87*100</f>
        <v>0</v>
      </c>
      <c r="I88" s="46">
        <f>I87/B87*100</f>
        <v>0</v>
      </c>
      <c r="J88" s="35">
        <f>J87/B87*100</f>
        <v>100</v>
      </c>
      <c r="K88" s="29"/>
      <c r="L88" s="29"/>
      <c r="M88" s="29"/>
    </row>
    <row r="89" spans="1:15" ht="15" customHeight="1" x14ac:dyDescent="0.2">
      <c r="A89" s="29" t="s">
        <v>74</v>
      </c>
      <c r="B89" s="39">
        <v>2497347</v>
      </c>
      <c r="C89" s="36">
        <v>1225162</v>
      </c>
      <c r="D89" s="36">
        <v>98049</v>
      </c>
      <c r="E89" s="36">
        <v>1005320</v>
      </c>
      <c r="F89" s="36">
        <v>55910</v>
      </c>
      <c r="G89" s="36">
        <v>112906</v>
      </c>
      <c r="H89" s="36"/>
      <c r="I89" s="36"/>
      <c r="J89" s="36">
        <f>SUM(C89:I89)</f>
        <v>2497347</v>
      </c>
      <c r="K89" s="29"/>
      <c r="L89" s="29"/>
      <c r="M89" s="53">
        <v>98.3</v>
      </c>
    </row>
    <row r="90" spans="1:15" ht="15" customHeight="1" x14ac:dyDescent="0.2">
      <c r="A90" s="29" t="s">
        <v>61</v>
      </c>
      <c r="B90" s="38">
        <f>SUM(J90,K90,L90)</f>
        <v>100</v>
      </c>
      <c r="C90" s="46">
        <f>C89/B89*100</f>
        <v>49.058540923628151</v>
      </c>
      <c r="D90" s="46">
        <f>D89/B89*100</f>
        <v>3.926126405341348</v>
      </c>
      <c r="E90" s="46">
        <f>E89/B89*100</f>
        <v>40.255519156929331</v>
      </c>
      <c r="F90" s="46">
        <f>F89/B89*100</f>
        <v>2.2387757888671458</v>
      </c>
      <c r="G90" s="46">
        <f>G89/B89*100</f>
        <v>4.5210377252340184</v>
      </c>
      <c r="H90" s="46">
        <f>H89/B89*100</f>
        <v>0</v>
      </c>
      <c r="I90" s="46">
        <f>I89/B89*100</f>
        <v>0</v>
      </c>
      <c r="J90" s="35">
        <f>J89/B89*100</f>
        <v>100</v>
      </c>
      <c r="K90" s="29"/>
      <c r="L90" s="29"/>
      <c r="M90" s="29"/>
    </row>
    <row r="91" spans="1:15" ht="15" customHeight="1" x14ac:dyDescent="0.2">
      <c r="A91" s="29" t="s">
        <v>42</v>
      </c>
      <c r="B91" s="39">
        <v>2395066</v>
      </c>
      <c r="C91" s="36">
        <v>1170766</v>
      </c>
      <c r="D91" s="36">
        <v>71406</v>
      </c>
      <c r="E91" s="36">
        <v>987521</v>
      </c>
      <c r="F91" s="36">
        <v>56423</v>
      </c>
      <c r="G91" s="36">
        <v>108950</v>
      </c>
      <c r="H91" s="36"/>
      <c r="I91" s="36"/>
      <c r="J91" s="36">
        <f>SUM(C91:I91)</f>
        <v>2395066</v>
      </c>
      <c r="K91" s="29"/>
      <c r="L91" s="29"/>
      <c r="M91" s="53">
        <v>98.3</v>
      </c>
    </row>
    <row r="92" spans="1:15" ht="15" customHeight="1" x14ac:dyDescent="0.2">
      <c r="A92" s="29" t="s">
        <v>61</v>
      </c>
      <c r="B92" s="38">
        <f>SUM(J92,K92,L92)</f>
        <v>100</v>
      </c>
      <c r="C92" s="46">
        <f>C91/B91*100</f>
        <v>48.882410756112776</v>
      </c>
      <c r="D92" s="46">
        <f>D91/B91*100</f>
        <v>2.9813792187772696</v>
      </c>
      <c r="E92" s="46">
        <f>E91/B91*100</f>
        <v>41.231473370671203</v>
      </c>
      <c r="F92" s="46">
        <f>F91/B91*100</f>
        <v>2.3558014685190303</v>
      </c>
      <c r="G92" s="46">
        <f>G91/B91*100</f>
        <v>4.5489351859197198</v>
      </c>
      <c r="H92" s="46">
        <f>H91/B91*100</f>
        <v>0</v>
      </c>
      <c r="I92" s="46">
        <f>I91/B91*100</f>
        <v>0</v>
      </c>
      <c r="J92" s="35">
        <f>J91/B91*100</f>
        <v>100</v>
      </c>
      <c r="K92" s="29"/>
      <c r="L92" s="29"/>
      <c r="M92" s="29"/>
    </row>
    <row r="93" spans="1:15" s="28" customFormat="1" ht="15" customHeight="1" x14ac:dyDescent="0.2">
      <c r="A93" s="33" t="s">
        <v>75</v>
      </c>
      <c r="B93" s="40">
        <v>2265173</v>
      </c>
      <c r="C93" s="33">
        <v>1023573</v>
      </c>
      <c r="D93" s="33">
        <v>86889</v>
      </c>
      <c r="E93" s="33">
        <v>994451</v>
      </c>
      <c r="F93" s="33">
        <v>57443</v>
      </c>
      <c r="G93" s="33">
        <v>102817</v>
      </c>
      <c r="H93" s="33"/>
      <c r="I93" s="33"/>
      <c r="J93" s="33">
        <f>SUM(C93:I93)</f>
        <v>2265173</v>
      </c>
      <c r="K93" s="33"/>
      <c r="L93" s="33"/>
      <c r="M93" s="54">
        <v>98.5</v>
      </c>
    </row>
    <row r="94" spans="1:15" ht="15" customHeight="1" x14ac:dyDescent="0.2">
      <c r="A94" s="29" t="s">
        <v>61</v>
      </c>
      <c r="B94" s="41">
        <f>SUM(J94,K94,L94)</f>
        <v>100</v>
      </c>
      <c r="C94" s="29">
        <v>45.2</v>
      </c>
      <c r="D94" s="29">
        <v>3.8</v>
      </c>
      <c r="E94" s="29">
        <v>43.9</v>
      </c>
      <c r="F94" s="29">
        <v>2.5</v>
      </c>
      <c r="G94" s="29">
        <v>4.5999999999999996</v>
      </c>
      <c r="H94" s="47">
        <v>0</v>
      </c>
      <c r="I94" s="47">
        <v>0</v>
      </c>
      <c r="J94" s="29">
        <f>J93/B93*100</f>
        <v>100</v>
      </c>
      <c r="K94" s="29"/>
      <c r="L94" s="29"/>
      <c r="M94" s="29"/>
    </row>
    <row r="95" spans="1:15" ht="15" customHeight="1" x14ac:dyDescent="0.2">
      <c r="A95" s="33" t="s">
        <v>29</v>
      </c>
      <c r="B95" s="40">
        <v>2250709</v>
      </c>
      <c r="C95" s="33">
        <v>991523</v>
      </c>
      <c r="D95" s="33">
        <v>81649</v>
      </c>
      <c r="E95" s="33">
        <v>996954</v>
      </c>
      <c r="F95" s="33">
        <v>57567</v>
      </c>
      <c r="G95" s="33">
        <v>123016</v>
      </c>
      <c r="H95" s="33">
        <v>0</v>
      </c>
      <c r="I95" s="33">
        <v>0</v>
      </c>
      <c r="J95" s="33">
        <f>SUM(C95:I95)</f>
        <v>2250709</v>
      </c>
      <c r="K95" s="33"/>
      <c r="L95" s="33"/>
      <c r="M95" s="54">
        <v>98.6</v>
      </c>
    </row>
    <row r="96" spans="1:15" ht="15" customHeight="1" x14ac:dyDescent="0.2">
      <c r="A96" s="29" t="s">
        <v>61</v>
      </c>
      <c r="B96" s="41">
        <v>100</v>
      </c>
      <c r="C96" s="47">
        <f>C95/B95*100</f>
        <v>44.053807044802326</v>
      </c>
      <c r="D96" s="47">
        <f>D95/B95*100</f>
        <v>3.6277013154521534</v>
      </c>
      <c r="E96" s="47">
        <f>E95/B95*100</f>
        <v>44.295108785720409</v>
      </c>
      <c r="F96" s="47">
        <f>F95/B95*100</f>
        <v>2.5577273650214218</v>
      </c>
      <c r="G96" s="47">
        <f>G95/B95*100</f>
        <v>5.4656554890036873</v>
      </c>
      <c r="H96" s="29">
        <v>0</v>
      </c>
      <c r="I96" s="29">
        <v>0</v>
      </c>
      <c r="J96" s="29">
        <f>J95/B95*100</f>
        <v>100</v>
      </c>
      <c r="K96" s="29"/>
      <c r="L96" s="29"/>
      <c r="M96" s="29"/>
    </row>
    <row r="97" spans="1:13" ht="15" customHeight="1" x14ac:dyDescent="0.2">
      <c r="A97" s="33" t="s">
        <v>110</v>
      </c>
      <c r="B97" s="38">
        <v>2294493</v>
      </c>
      <c r="C97" s="35">
        <v>1042913</v>
      </c>
      <c r="D97" s="35">
        <v>105234</v>
      </c>
      <c r="E97" s="35">
        <v>961316</v>
      </c>
      <c r="F97" s="35">
        <v>58039</v>
      </c>
      <c r="G97" s="35">
        <v>126991</v>
      </c>
      <c r="H97" s="35">
        <v>0</v>
      </c>
      <c r="I97" s="35">
        <v>0</v>
      </c>
      <c r="J97" s="35">
        <f>SUM(C97:I97)</f>
        <v>2294493</v>
      </c>
      <c r="K97" s="29"/>
      <c r="L97" s="29"/>
      <c r="M97" s="29">
        <v>98.8</v>
      </c>
    </row>
    <row r="98" spans="1:13" ht="15" customHeight="1" x14ac:dyDescent="0.2">
      <c r="A98" s="29" t="s">
        <v>61</v>
      </c>
      <c r="B98" s="41">
        <v>100</v>
      </c>
      <c r="C98" s="47">
        <f>C97/B97*100</f>
        <v>45.452873467036071</v>
      </c>
      <c r="D98" s="47">
        <f>D97/B97*100</f>
        <v>4.5863726757937373</v>
      </c>
      <c r="E98" s="47">
        <f>E97/B97*100</f>
        <v>41.896663010085447</v>
      </c>
      <c r="F98" s="47">
        <f>F97/B97*100</f>
        <v>2.5294912645190024</v>
      </c>
      <c r="G98" s="47">
        <f>G97/B97*100</f>
        <v>5.5345995825657344</v>
      </c>
      <c r="H98" s="29">
        <v>0</v>
      </c>
      <c r="I98" s="29">
        <v>0</v>
      </c>
      <c r="J98" s="29">
        <f>J97/B97*100</f>
        <v>100</v>
      </c>
      <c r="K98" s="29"/>
      <c r="L98" s="29"/>
      <c r="M98" s="29"/>
    </row>
    <row r="99" spans="1:13" ht="15" customHeight="1" x14ac:dyDescent="0.2">
      <c r="A99" s="33" t="s">
        <v>112</v>
      </c>
      <c r="B99" s="38">
        <v>2258088</v>
      </c>
      <c r="C99" s="35">
        <v>1020277</v>
      </c>
      <c r="D99" s="35">
        <v>79786</v>
      </c>
      <c r="E99" s="35">
        <v>961224</v>
      </c>
      <c r="F99" s="35">
        <v>58676</v>
      </c>
      <c r="G99" s="35">
        <v>138125</v>
      </c>
      <c r="H99" s="35">
        <v>0</v>
      </c>
      <c r="I99" s="35">
        <v>0</v>
      </c>
      <c r="J99" s="35">
        <f>SUM(C99:I99)</f>
        <v>2258088</v>
      </c>
      <c r="K99" s="29"/>
      <c r="L99" s="29"/>
      <c r="M99" s="29">
        <v>98.9</v>
      </c>
    </row>
    <row r="100" spans="1:13" ht="15" customHeight="1" x14ac:dyDescent="0.2">
      <c r="A100" s="29" t="s">
        <v>61</v>
      </c>
      <c r="B100" s="41">
        <v>100</v>
      </c>
      <c r="C100" s="47">
        <f>C99/B99*100</f>
        <v>45.183225808737305</v>
      </c>
      <c r="D100" s="47">
        <f>D99/B99*100</f>
        <v>3.5333432532301665</v>
      </c>
      <c r="E100" s="47">
        <f>E99/B99*100</f>
        <v>42.568048720864731</v>
      </c>
      <c r="F100" s="47">
        <f>F99/B99*100</f>
        <v>2.5984815472204805</v>
      </c>
      <c r="G100" s="47">
        <f>G99/B99*100</f>
        <v>6.1169006699473183</v>
      </c>
      <c r="H100" s="29">
        <v>0</v>
      </c>
      <c r="I100" s="29">
        <v>0</v>
      </c>
      <c r="J100" s="29">
        <f>J99/B99*100</f>
        <v>100</v>
      </c>
      <c r="K100" s="29"/>
      <c r="L100" s="29"/>
      <c r="M100" s="29"/>
    </row>
    <row r="101" spans="1:13" ht="15" customHeight="1" x14ac:dyDescent="0.2">
      <c r="A101" s="33" t="s">
        <v>114</v>
      </c>
      <c r="B101" s="38">
        <v>2281837</v>
      </c>
      <c r="C101" s="35">
        <v>1033062</v>
      </c>
      <c r="D101" s="35">
        <v>86225</v>
      </c>
      <c r="E101" s="35">
        <v>972665</v>
      </c>
      <c r="F101" s="35">
        <v>59329</v>
      </c>
      <c r="G101" s="35">
        <v>130556</v>
      </c>
      <c r="H101" s="35">
        <v>0</v>
      </c>
      <c r="I101" s="35">
        <v>0</v>
      </c>
      <c r="J101" s="35">
        <f>SUM(C101:I101)</f>
        <v>2281837</v>
      </c>
      <c r="K101" s="29"/>
      <c r="L101" s="29"/>
      <c r="M101" s="29">
        <v>98.9</v>
      </c>
    </row>
    <row r="102" spans="1:13" ht="15" customHeight="1" x14ac:dyDescent="0.2">
      <c r="A102" s="29" t="s">
        <v>61</v>
      </c>
      <c r="B102" s="36">
        <f>SUM(C102,D102,E102,F102,G102,H102,I102)</f>
        <v>99.999999999999986</v>
      </c>
      <c r="C102" s="47">
        <v>45.3</v>
      </c>
      <c r="D102" s="47">
        <v>3.8</v>
      </c>
      <c r="E102" s="47">
        <v>42.6</v>
      </c>
      <c r="F102" s="47">
        <v>2.6</v>
      </c>
      <c r="G102" s="47">
        <v>5.7</v>
      </c>
      <c r="H102" s="29">
        <v>0</v>
      </c>
      <c r="I102" s="29">
        <v>0</v>
      </c>
      <c r="J102" s="29">
        <f>J101/B101*100</f>
        <v>100</v>
      </c>
      <c r="K102" s="29"/>
      <c r="L102" s="29"/>
      <c r="M102" s="29"/>
    </row>
    <row r="103" spans="1:13" ht="15" customHeight="1" x14ac:dyDescent="0.2">
      <c r="A103" s="33" t="s">
        <v>128</v>
      </c>
      <c r="B103" s="38">
        <v>2341770</v>
      </c>
      <c r="C103" s="35">
        <v>1059842</v>
      </c>
      <c r="D103" s="35">
        <v>81274</v>
      </c>
      <c r="E103" s="35">
        <v>1011652</v>
      </c>
      <c r="F103" s="35">
        <v>60329</v>
      </c>
      <c r="G103" s="35">
        <v>128673</v>
      </c>
      <c r="H103" s="35">
        <v>0</v>
      </c>
      <c r="I103" s="35">
        <v>0</v>
      </c>
      <c r="J103" s="35">
        <f>SUM(C103:I103)</f>
        <v>2341770</v>
      </c>
      <c r="K103" s="29"/>
      <c r="L103" s="29"/>
      <c r="M103" s="29">
        <v>98.6</v>
      </c>
    </row>
    <row r="104" spans="1:13" ht="15" customHeight="1" x14ac:dyDescent="0.2">
      <c r="A104" s="29" t="s">
        <v>61</v>
      </c>
      <c r="B104" s="36">
        <f>SUM(C104,D104,E104,F104,G104,H104,I104)</f>
        <v>100.1</v>
      </c>
      <c r="C104" s="47">
        <v>45.3</v>
      </c>
      <c r="D104" s="47">
        <v>3.5</v>
      </c>
      <c r="E104" s="47">
        <v>43.2</v>
      </c>
      <c r="F104" s="47">
        <v>2.6</v>
      </c>
      <c r="G104" s="47">
        <v>5.5</v>
      </c>
      <c r="H104" s="29">
        <v>0</v>
      </c>
      <c r="I104" s="29">
        <v>0</v>
      </c>
      <c r="J104" s="29">
        <f>J103/B103*100</f>
        <v>100</v>
      </c>
      <c r="K104" s="29"/>
      <c r="L104" s="29"/>
      <c r="M104" s="29"/>
    </row>
    <row r="105" spans="1:13" ht="15" customHeight="1" x14ac:dyDescent="0.2">
      <c r="A105" s="33" t="s">
        <v>91</v>
      </c>
      <c r="B105" s="38">
        <v>2374826</v>
      </c>
      <c r="C105" s="35">
        <v>1061140</v>
      </c>
      <c r="D105" s="35">
        <v>74669</v>
      </c>
      <c r="E105" s="35">
        <v>1042374</v>
      </c>
      <c r="F105" s="35">
        <v>70148</v>
      </c>
      <c r="G105" s="35">
        <v>126495</v>
      </c>
      <c r="H105" s="35">
        <v>0</v>
      </c>
      <c r="I105" s="35">
        <v>0</v>
      </c>
      <c r="J105" s="35">
        <f>SUM(C105:I105)</f>
        <v>2374826</v>
      </c>
      <c r="K105" s="29"/>
      <c r="L105" s="29"/>
      <c r="M105" s="29">
        <v>98.8</v>
      </c>
    </row>
    <row r="106" spans="1:13" ht="15" customHeight="1" x14ac:dyDescent="0.2">
      <c r="A106" s="29" t="s">
        <v>61</v>
      </c>
      <c r="B106" s="36">
        <f>SUM(C106,D106,E106,F106,G106,H106,I106)</f>
        <v>100</v>
      </c>
      <c r="C106" s="47">
        <v>44.7</v>
      </c>
      <c r="D106" s="47">
        <v>3.1</v>
      </c>
      <c r="E106" s="47">
        <v>43.9</v>
      </c>
      <c r="F106" s="47">
        <v>3</v>
      </c>
      <c r="G106" s="47">
        <v>5.3</v>
      </c>
      <c r="H106" s="29">
        <v>0</v>
      </c>
      <c r="I106" s="29">
        <v>0</v>
      </c>
      <c r="J106" s="29">
        <f>J105/B105*100</f>
        <v>100</v>
      </c>
      <c r="K106" s="29"/>
      <c r="L106" s="29"/>
      <c r="M106" s="29"/>
    </row>
    <row r="107" spans="1:13" ht="15" customHeight="1" x14ac:dyDescent="0.2">
      <c r="A107" s="33" t="s">
        <v>130</v>
      </c>
      <c r="B107" s="38">
        <v>2376818</v>
      </c>
      <c r="C107" s="35">
        <v>1057977</v>
      </c>
      <c r="D107" s="35">
        <v>77196</v>
      </c>
      <c r="E107" s="35">
        <v>1052118</v>
      </c>
      <c r="F107" s="35">
        <v>73034</v>
      </c>
      <c r="G107" s="35">
        <v>116493</v>
      </c>
      <c r="H107" s="35">
        <v>0</v>
      </c>
      <c r="I107" s="35">
        <v>0</v>
      </c>
      <c r="J107" s="35">
        <f>SUM(C107:I107)</f>
        <v>2376818</v>
      </c>
      <c r="K107" s="29"/>
      <c r="L107" s="29"/>
      <c r="M107" s="29">
        <v>98.6</v>
      </c>
    </row>
    <row r="108" spans="1:13" ht="15" customHeight="1" x14ac:dyDescent="0.2">
      <c r="A108" s="29" t="s">
        <v>61</v>
      </c>
      <c r="B108" s="36">
        <f>SUM(C108:I108)</f>
        <v>100</v>
      </c>
      <c r="C108" s="47">
        <v>44.5</v>
      </c>
      <c r="D108" s="47">
        <v>3.2</v>
      </c>
      <c r="E108" s="47">
        <v>44.3</v>
      </c>
      <c r="F108" s="47">
        <v>3.1</v>
      </c>
      <c r="G108" s="47">
        <v>4.9000000000000004</v>
      </c>
      <c r="H108" s="29">
        <v>0</v>
      </c>
      <c r="I108" s="29">
        <v>0</v>
      </c>
      <c r="J108" s="29">
        <f>J107/B107*100</f>
        <v>100</v>
      </c>
      <c r="K108" s="29"/>
      <c r="L108" s="29"/>
      <c r="M108" s="29"/>
    </row>
    <row r="109" spans="1:13" ht="15" customHeight="1" x14ac:dyDescent="0.2">
      <c r="A109" s="33" t="s">
        <v>132</v>
      </c>
      <c r="B109" s="38">
        <v>2381161</v>
      </c>
      <c r="C109" s="35">
        <v>1069672</v>
      </c>
      <c r="D109" s="35">
        <v>82178</v>
      </c>
      <c r="E109" s="35">
        <v>1034759</v>
      </c>
      <c r="F109" s="35">
        <v>74542</v>
      </c>
      <c r="G109" s="35">
        <v>120010</v>
      </c>
      <c r="H109" s="35">
        <v>0</v>
      </c>
      <c r="I109" s="35">
        <v>0</v>
      </c>
      <c r="J109" s="35">
        <v>2381161</v>
      </c>
      <c r="K109" s="29"/>
      <c r="L109" s="29"/>
      <c r="M109" s="29">
        <v>98.6</v>
      </c>
    </row>
    <row r="110" spans="1:13" ht="15" customHeight="1" x14ac:dyDescent="0.2">
      <c r="A110" s="29" t="s">
        <v>61</v>
      </c>
      <c r="B110" s="36">
        <v>100</v>
      </c>
      <c r="C110" s="47">
        <v>44.9</v>
      </c>
      <c r="D110" s="47">
        <v>3.5</v>
      </c>
      <c r="E110" s="47">
        <v>43.5</v>
      </c>
      <c r="F110" s="47">
        <v>3.1</v>
      </c>
      <c r="G110" s="47">
        <v>5</v>
      </c>
      <c r="H110" s="29">
        <v>0</v>
      </c>
      <c r="I110" s="29">
        <v>0</v>
      </c>
      <c r="J110" s="29">
        <v>100</v>
      </c>
      <c r="K110" s="29"/>
      <c r="L110" s="29"/>
      <c r="M110" s="29"/>
    </row>
    <row r="111" spans="1:13" ht="15" customHeight="1" x14ac:dyDescent="0.2">
      <c r="A111" s="30" t="s">
        <v>133</v>
      </c>
      <c r="B111" s="38">
        <v>2413338</v>
      </c>
      <c r="C111" s="35">
        <v>1076341</v>
      </c>
      <c r="D111" s="35">
        <v>80710</v>
      </c>
      <c r="E111" s="35">
        <v>1054433</v>
      </c>
      <c r="F111" s="35">
        <v>78629</v>
      </c>
      <c r="G111" s="35">
        <v>123225</v>
      </c>
      <c r="H111" s="35">
        <v>0</v>
      </c>
      <c r="I111" s="35">
        <v>0</v>
      </c>
      <c r="J111" s="35">
        <f>C111+D111+E111+F111+G111+H111+I111</f>
        <v>2413338</v>
      </c>
      <c r="K111" s="29"/>
      <c r="L111" s="29"/>
      <c r="M111" s="29">
        <v>98.8</v>
      </c>
    </row>
    <row r="112" spans="1:13" ht="15" customHeight="1" x14ac:dyDescent="0.2">
      <c r="A112" s="29" t="s">
        <v>61</v>
      </c>
      <c r="B112" s="36">
        <v>100</v>
      </c>
      <c r="C112" s="47">
        <v>44.6</v>
      </c>
      <c r="D112" s="47">
        <v>3.3</v>
      </c>
      <c r="E112" s="47">
        <v>43.7</v>
      </c>
      <c r="F112" s="47">
        <v>3.3</v>
      </c>
      <c r="G112" s="47">
        <v>5.0999999999999996</v>
      </c>
      <c r="H112" s="29">
        <v>0</v>
      </c>
      <c r="I112" s="29">
        <v>0</v>
      </c>
      <c r="J112" s="29">
        <v>100</v>
      </c>
      <c r="K112" s="29"/>
      <c r="L112" s="29"/>
      <c r="M112" s="29"/>
    </row>
    <row r="113" spans="1:13" ht="15" customHeight="1" x14ac:dyDescent="0.2">
      <c r="A113" s="30" t="s">
        <v>144</v>
      </c>
      <c r="B113" s="38">
        <v>2418474</v>
      </c>
      <c r="C113" s="35">
        <v>1091855</v>
      </c>
      <c r="D113" s="35">
        <v>63959</v>
      </c>
      <c r="E113" s="35">
        <v>1053093</v>
      </c>
      <c r="F113" s="35">
        <v>82870</v>
      </c>
      <c r="G113" s="35">
        <v>126697</v>
      </c>
      <c r="H113" s="35">
        <v>0</v>
      </c>
      <c r="I113" s="35">
        <v>0</v>
      </c>
      <c r="J113" s="35">
        <f>C113+D113+E113+F113+G113+H113+I113</f>
        <v>2418474</v>
      </c>
      <c r="K113" s="29"/>
      <c r="L113" s="29"/>
      <c r="M113" s="29">
        <v>98.1</v>
      </c>
    </row>
    <row r="114" spans="1:13" ht="15" customHeight="1" x14ac:dyDescent="0.2">
      <c r="A114" s="29" t="s">
        <v>61</v>
      </c>
      <c r="B114" s="36">
        <v>100</v>
      </c>
      <c r="C114" s="47">
        <v>45.1</v>
      </c>
      <c r="D114" s="47">
        <v>2.6</v>
      </c>
      <c r="E114" s="47">
        <v>43.5</v>
      </c>
      <c r="F114" s="47">
        <v>3.4</v>
      </c>
      <c r="G114" s="47">
        <v>5.2</v>
      </c>
      <c r="H114" s="29">
        <v>0</v>
      </c>
      <c r="I114" s="29">
        <v>0</v>
      </c>
      <c r="J114" s="29">
        <v>100</v>
      </c>
      <c r="K114" s="29"/>
      <c r="L114" s="29"/>
      <c r="M114" s="29"/>
    </row>
    <row r="115" spans="1:13" ht="15" customHeight="1" x14ac:dyDescent="0.2">
      <c r="A115" s="30" t="s">
        <v>147</v>
      </c>
      <c r="B115" s="42">
        <v>2384659</v>
      </c>
      <c r="C115" s="42">
        <v>1069096</v>
      </c>
      <c r="D115" s="42">
        <v>65454</v>
      </c>
      <c r="E115" s="42">
        <v>1028237</v>
      </c>
      <c r="F115" s="42">
        <v>86563</v>
      </c>
      <c r="G115" s="42">
        <v>135309</v>
      </c>
      <c r="H115" s="42">
        <v>0</v>
      </c>
      <c r="I115" s="42">
        <v>0</v>
      </c>
      <c r="J115" s="42">
        <v>2384659</v>
      </c>
      <c r="K115" s="29"/>
      <c r="L115" s="29"/>
      <c r="M115" s="47">
        <v>99.1</v>
      </c>
    </row>
    <row r="116" spans="1:13" x14ac:dyDescent="0.2">
      <c r="A116" s="29" t="s">
        <v>61</v>
      </c>
      <c r="B116" s="29">
        <v>100</v>
      </c>
      <c r="C116" s="29">
        <v>44.8</v>
      </c>
      <c r="D116" s="29">
        <v>2.7</v>
      </c>
      <c r="E116" s="29">
        <v>43.1</v>
      </c>
      <c r="F116" s="29">
        <v>3.6</v>
      </c>
      <c r="G116" s="29">
        <v>5.7</v>
      </c>
      <c r="H116" s="29">
        <v>0</v>
      </c>
      <c r="I116" s="29">
        <v>0</v>
      </c>
      <c r="J116" s="29">
        <v>100</v>
      </c>
      <c r="K116" s="29"/>
      <c r="L116" s="29"/>
      <c r="M116" s="29"/>
    </row>
    <row r="117" spans="1:13" ht="15" customHeight="1" x14ac:dyDescent="0.2">
      <c r="A117" s="30" t="s">
        <v>119</v>
      </c>
      <c r="B117" s="42">
        <v>2467107</v>
      </c>
      <c r="C117" s="42">
        <v>1069203</v>
      </c>
      <c r="D117" s="42">
        <v>70273</v>
      </c>
      <c r="E117" s="42">
        <v>1088982</v>
      </c>
      <c r="F117" s="42">
        <v>90974</v>
      </c>
      <c r="G117" s="42">
        <v>147675</v>
      </c>
      <c r="H117" s="42">
        <v>0</v>
      </c>
      <c r="I117" s="42">
        <v>0</v>
      </c>
      <c r="J117" s="42">
        <v>2467107</v>
      </c>
      <c r="K117" s="29"/>
      <c r="L117" s="29"/>
      <c r="M117" s="47">
        <v>99.1</v>
      </c>
    </row>
    <row r="118" spans="1:13" x14ac:dyDescent="0.2">
      <c r="A118" s="29" t="s">
        <v>61</v>
      </c>
      <c r="B118" s="29">
        <v>100</v>
      </c>
      <c r="C118" s="29">
        <v>43.3</v>
      </c>
      <c r="D118" s="29">
        <v>2.8</v>
      </c>
      <c r="E118" s="29">
        <v>44.1</v>
      </c>
      <c r="F118" s="29">
        <v>3.7</v>
      </c>
      <c r="G118" s="29">
        <v>6</v>
      </c>
      <c r="H118" s="29">
        <v>0</v>
      </c>
      <c r="I118" s="29">
        <v>0</v>
      </c>
      <c r="J118" s="29">
        <v>100</v>
      </c>
      <c r="K118" s="29"/>
      <c r="L118" s="29"/>
      <c r="M118" s="29"/>
    </row>
    <row r="119" spans="1:13" ht="15" customHeight="1" x14ac:dyDescent="0.2">
      <c r="A119" s="30" t="s">
        <v>145</v>
      </c>
      <c r="B119" s="75">
        <v>2476772</v>
      </c>
      <c r="C119" s="75">
        <v>1078097</v>
      </c>
      <c r="D119" s="75">
        <v>63373</v>
      </c>
      <c r="E119" s="75">
        <v>1095242</v>
      </c>
      <c r="F119" s="75">
        <v>92333</v>
      </c>
      <c r="G119" s="75">
        <v>147727</v>
      </c>
      <c r="H119" s="75"/>
      <c r="I119" s="75"/>
      <c r="J119" s="75">
        <v>2476772</v>
      </c>
      <c r="K119" s="76"/>
      <c r="L119" s="76"/>
      <c r="M119" s="77">
        <v>98.8</v>
      </c>
    </row>
    <row r="120" spans="1:13" x14ac:dyDescent="0.2">
      <c r="A120" s="29" t="s">
        <v>61</v>
      </c>
      <c r="B120" s="76">
        <v>100</v>
      </c>
      <c r="C120" s="76">
        <v>43.5</v>
      </c>
      <c r="D120" s="76">
        <v>2.6</v>
      </c>
      <c r="E120" s="76">
        <v>44.2</v>
      </c>
      <c r="F120" s="76">
        <v>3.7</v>
      </c>
      <c r="G120" s="76">
        <v>6</v>
      </c>
      <c r="H120" s="76"/>
      <c r="I120" s="76"/>
      <c r="J120" s="76">
        <v>100</v>
      </c>
      <c r="K120" s="76"/>
      <c r="L120" s="76"/>
      <c r="M120" s="76"/>
    </row>
  </sheetData>
  <mergeCells count="40">
    <mergeCell ref="M2:M3"/>
    <mergeCell ref="B62:L62"/>
    <mergeCell ref="C63:D6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W2:W3"/>
    <mergeCell ref="X2:X3"/>
    <mergeCell ref="Y2:Y3"/>
    <mergeCell ref="N2:N3"/>
    <mergeCell ref="Q2:Q3"/>
    <mergeCell ref="R2:R3"/>
    <mergeCell ref="S2:S3"/>
    <mergeCell ref="T2:T3"/>
    <mergeCell ref="O2:P2"/>
    <mergeCell ref="Z2:Z3"/>
    <mergeCell ref="AA2:AA3"/>
    <mergeCell ref="AB2:AB3"/>
    <mergeCell ref="A62:A64"/>
    <mergeCell ref="B63:B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U2:U3"/>
    <mergeCell ref="V2:V3"/>
  </mergeCells>
  <phoneticPr fontId="3"/>
  <pageMargins left="0.39370078740157483" right="0.39370078740157483" top="0.39370078740157483" bottom="0.39370078740157483" header="0" footer="0"/>
  <pageSetup paperSize="8" scale="6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18"/>
  <sheetViews>
    <sheetView tabSelected="1" view="pageBreakPreview" zoomScale="85" zoomScaleNormal="70" zoomScaleSheetLayoutView="85" workbookViewId="0">
      <pane xSplit="1" ySplit="19" topLeftCell="B110" activePane="bottomRight" state="frozen"/>
      <selection pane="topRight" activeCell="B1" sqref="B1"/>
      <selection pane="bottomLeft" activeCell="A20" sqref="A20"/>
      <selection pane="bottomRight" activeCell="F52" sqref="F52"/>
    </sheetView>
  </sheetViews>
  <sheetFormatPr defaultColWidth="9" defaultRowHeight="13.2" x14ac:dyDescent="0.2"/>
  <cols>
    <col min="1" max="1" width="11.88671875" style="1" customWidth="1"/>
    <col min="2" max="22" width="11.6640625" style="1" customWidth="1"/>
    <col min="23" max="23" width="9" style="1" customWidth="1"/>
    <col min="24" max="16384" width="9" style="1"/>
  </cols>
  <sheetData>
    <row r="1" spans="1:22" ht="15.75" customHeight="1" x14ac:dyDescent="0.2">
      <c r="A1" s="67" t="s">
        <v>77</v>
      </c>
      <c r="V1" s="52" t="s">
        <v>6</v>
      </c>
    </row>
    <row r="2" spans="1:22" x14ac:dyDescent="0.2">
      <c r="A2" s="92" t="s">
        <v>0</v>
      </c>
      <c r="B2" s="92" t="s">
        <v>78</v>
      </c>
      <c r="C2" s="92" t="s">
        <v>79</v>
      </c>
      <c r="D2" s="99" t="s">
        <v>80</v>
      </c>
      <c r="E2" s="92" t="s">
        <v>81</v>
      </c>
      <c r="F2" s="99" t="s">
        <v>14</v>
      </c>
      <c r="G2" s="92" t="s">
        <v>82</v>
      </c>
      <c r="H2" s="92" t="s">
        <v>84</v>
      </c>
      <c r="I2" s="92" t="s">
        <v>85</v>
      </c>
      <c r="J2" s="92" t="s">
        <v>86</v>
      </c>
      <c r="K2" s="99" t="s">
        <v>87</v>
      </c>
      <c r="L2" s="92" t="s">
        <v>88</v>
      </c>
      <c r="M2" s="99" t="s">
        <v>136</v>
      </c>
      <c r="N2" s="96" t="s">
        <v>56</v>
      </c>
      <c r="O2" s="101" t="s">
        <v>50</v>
      </c>
      <c r="P2" s="102"/>
      <c r="Q2" s="102"/>
      <c r="R2" s="102"/>
      <c r="S2" s="102"/>
      <c r="T2" s="103"/>
      <c r="U2" s="99" t="s">
        <v>137</v>
      </c>
      <c r="V2" s="99" t="s">
        <v>138</v>
      </c>
    </row>
    <row r="3" spans="1:22" s="2" customFormat="1" ht="30.75" customHeight="1" x14ac:dyDescent="0.2">
      <c r="A3" s="92"/>
      <c r="B3" s="92"/>
      <c r="C3" s="92"/>
      <c r="D3" s="99"/>
      <c r="E3" s="92"/>
      <c r="F3" s="99"/>
      <c r="G3" s="92"/>
      <c r="H3" s="92"/>
      <c r="I3" s="92"/>
      <c r="J3" s="92"/>
      <c r="K3" s="99"/>
      <c r="L3" s="92"/>
      <c r="M3" s="99"/>
      <c r="N3" s="105"/>
      <c r="O3" s="71" t="s">
        <v>89</v>
      </c>
      <c r="P3" s="49" t="s">
        <v>90</v>
      </c>
      <c r="Q3" s="49" t="s">
        <v>105</v>
      </c>
      <c r="R3" s="49" t="s">
        <v>135</v>
      </c>
      <c r="S3" s="49" t="s">
        <v>125</v>
      </c>
      <c r="T3" s="73" t="s">
        <v>92</v>
      </c>
      <c r="U3" s="99"/>
      <c r="V3" s="99"/>
    </row>
    <row r="4" spans="1:22" hidden="1" x14ac:dyDescent="0.2">
      <c r="A4" s="29" t="s">
        <v>13</v>
      </c>
      <c r="B4" s="35">
        <f>SUM(E4:N4)+U4+V4+C4</f>
        <v>6365146</v>
      </c>
      <c r="C4" s="35">
        <v>1231687</v>
      </c>
      <c r="D4" s="35">
        <v>822225</v>
      </c>
      <c r="E4" s="35">
        <v>914008</v>
      </c>
      <c r="F4" s="35">
        <v>53232</v>
      </c>
      <c r="G4" s="35">
        <v>592765</v>
      </c>
      <c r="H4" s="35">
        <v>587259</v>
      </c>
      <c r="I4" s="35">
        <v>654404</v>
      </c>
      <c r="J4" s="35">
        <v>437900</v>
      </c>
      <c r="K4" s="35">
        <v>102461</v>
      </c>
      <c r="L4" s="35">
        <v>381095</v>
      </c>
      <c r="M4" s="35">
        <v>0</v>
      </c>
      <c r="N4" s="35">
        <f>SUM(O4:T4)</f>
        <v>1373453</v>
      </c>
      <c r="O4" s="35">
        <v>595461</v>
      </c>
      <c r="P4" s="35">
        <v>693694</v>
      </c>
      <c r="Q4" s="35"/>
      <c r="R4" s="35">
        <v>84298</v>
      </c>
      <c r="S4" s="35"/>
      <c r="T4" s="35"/>
      <c r="U4" s="35">
        <v>36882</v>
      </c>
      <c r="V4" s="35">
        <v>0</v>
      </c>
    </row>
    <row r="5" spans="1:22" hidden="1" x14ac:dyDescent="0.2">
      <c r="A5" s="32" t="s">
        <v>61</v>
      </c>
      <c r="B5" s="35">
        <f>SUM(E5:N5)+U5+C5+V5</f>
        <v>100</v>
      </c>
      <c r="C5" s="46">
        <f>C4/B4*100</f>
        <v>19.350490939249468</v>
      </c>
      <c r="D5" s="46">
        <f>D4/B4*100</f>
        <v>12.917614144278858</v>
      </c>
      <c r="E5" s="46">
        <f>E4/B4*100</f>
        <v>14.359576355357756</v>
      </c>
      <c r="F5" s="46">
        <f>F4/B4*100</f>
        <v>0.83630446183009777</v>
      </c>
      <c r="G5" s="46">
        <f>G4/B4*100</f>
        <v>9.3126693401848115</v>
      </c>
      <c r="H5" s="46">
        <f>H4/B4*100</f>
        <v>9.2261670038676247</v>
      </c>
      <c r="I5" s="46">
        <f>I4/B4*100</f>
        <v>10.281052469181382</v>
      </c>
      <c r="J5" s="46">
        <f>J4/B4*100</f>
        <v>6.8796536638751098</v>
      </c>
      <c r="K5" s="46">
        <f>K4/B4*100</f>
        <v>1.609719557100497</v>
      </c>
      <c r="L5" s="46">
        <f>L4/B4*100</f>
        <v>5.9872153757352935</v>
      </c>
      <c r="M5" s="35">
        <f>M4/B4*100</f>
        <v>0</v>
      </c>
      <c r="N5" s="46">
        <f>N4/B4*100</f>
        <v>21.577714006874313</v>
      </c>
      <c r="O5" s="46">
        <f>O4/B4*100</f>
        <v>9.3550250064963159</v>
      </c>
      <c r="P5" s="46">
        <f>P4/B4*100</f>
        <v>10.898320321324915</v>
      </c>
      <c r="Q5" s="35">
        <f>Q4/N4*100</f>
        <v>0</v>
      </c>
      <c r="R5" s="46">
        <f>R4/B4*100</f>
        <v>1.3243686790530806</v>
      </c>
      <c r="S5" s="35">
        <f>S4/N4*100</f>
        <v>0</v>
      </c>
      <c r="T5" s="35">
        <f>T4/N4*100</f>
        <v>0</v>
      </c>
      <c r="U5" s="46">
        <f>U4/B4*100</f>
        <v>0.57943682674364427</v>
      </c>
      <c r="V5" s="35">
        <f>V4/N4*100</f>
        <v>0</v>
      </c>
    </row>
    <row r="6" spans="1:22" hidden="1" x14ac:dyDescent="0.2">
      <c r="A6" s="29" t="s">
        <v>16</v>
      </c>
      <c r="B6" s="35">
        <f>SUM(E6:N6)+U6+V6+C6</f>
        <v>6487337</v>
      </c>
      <c r="C6" s="35">
        <v>1268506</v>
      </c>
      <c r="D6" s="35">
        <v>860298</v>
      </c>
      <c r="E6" s="35">
        <v>857693</v>
      </c>
      <c r="F6" s="35">
        <v>61986</v>
      </c>
      <c r="G6" s="35">
        <v>597373</v>
      </c>
      <c r="H6" s="35">
        <v>624492</v>
      </c>
      <c r="I6" s="35">
        <v>631669</v>
      </c>
      <c r="J6" s="35">
        <v>338259</v>
      </c>
      <c r="K6" s="35">
        <v>104149</v>
      </c>
      <c r="L6" s="35">
        <v>491259</v>
      </c>
      <c r="M6" s="35">
        <v>0</v>
      </c>
      <c r="N6" s="35">
        <f>SUM(O6:T6)</f>
        <v>1480700</v>
      </c>
      <c r="O6" s="35">
        <v>483024</v>
      </c>
      <c r="P6" s="35">
        <v>895307</v>
      </c>
      <c r="Q6" s="35"/>
      <c r="R6" s="35">
        <v>102369</v>
      </c>
      <c r="S6" s="35"/>
      <c r="T6" s="35"/>
      <c r="U6" s="35">
        <v>31251</v>
      </c>
      <c r="V6" s="35">
        <v>0</v>
      </c>
    </row>
    <row r="7" spans="1:22" hidden="1" x14ac:dyDescent="0.2">
      <c r="A7" s="32" t="s">
        <v>61</v>
      </c>
      <c r="B7" s="35">
        <f>SUM(E7:N7)+U7+C7+V7</f>
        <v>100</v>
      </c>
      <c r="C7" s="46">
        <f>C6/B6*100</f>
        <v>19.553570286236095</v>
      </c>
      <c r="D7" s="46">
        <f>D6/B6*100</f>
        <v>13.261188681889042</v>
      </c>
      <c r="E7" s="46">
        <f>E6/B6*100</f>
        <v>13.221033530399298</v>
      </c>
      <c r="F7" s="46">
        <f>F6/B6*100</f>
        <v>0.9554922150645172</v>
      </c>
      <c r="G7" s="46">
        <f>G6/B6*100</f>
        <v>9.2082930176126201</v>
      </c>
      <c r="H7" s="46">
        <f>H6/B6*100</f>
        <v>9.6263227885340328</v>
      </c>
      <c r="I7" s="46">
        <f>I6/B6*100</f>
        <v>9.7369536991835002</v>
      </c>
      <c r="J7" s="46">
        <f>J6/B6*100</f>
        <v>5.214142567281459</v>
      </c>
      <c r="K7" s="46">
        <f>K6/B6*100</f>
        <v>1.6054199126698674</v>
      </c>
      <c r="L7" s="46">
        <f>L6/B6*100</f>
        <v>7.572583326563735</v>
      </c>
      <c r="M7" s="35">
        <f>M6/B6*100</f>
        <v>0</v>
      </c>
      <c r="N7" s="46">
        <f>N6/B6*100</f>
        <v>22.824465570387357</v>
      </c>
      <c r="O7" s="46">
        <f>O6/B6*100</f>
        <v>7.445643720990601</v>
      </c>
      <c r="P7" s="46">
        <f>P6/B6*100</f>
        <v>13.800840005691088</v>
      </c>
      <c r="Q7" s="35">
        <f>Q6/N6*100</f>
        <v>0</v>
      </c>
      <c r="R7" s="46">
        <f>R6/B6*100</f>
        <v>1.5779818437056683</v>
      </c>
      <c r="S7" s="35">
        <f>S6/N6*100</f>
        <v>0</v>
      </c>
      <c r="T7" s="35">
        <f>T6/N6*100</f>
        <v>0</v>
      </c>
      <c r="U7" s="46">
        <f>U6/B6*100</f>
        <v>0.48172308606751896</v>
      </c>
      <c r="V7" s="35">
        <f>V6/N6*100</f>
        <v>0</v>
      </c>
    </row>
    <row r="8" spans="1:22" hidden="1" x14ac:dyDescent="0.2">
      <c r="A8" s="29" t="s">
        <v>17</v>
      </c>
      <c r="B8" s="35">
        <f>SUM(E8:N8)+U8+V8+C8</f>
        <v>6196818</v>
      </c>
      <c r="C8" s="35">
        <v>1358680</v>
      </c>
      <c r="D8" s="35">
        <v>940826</v>
      </c>
      <c r="E8" s="35">
        <v>856977</v>
      </c>
      <c r="F8" s="35">
        <v>61668</v>
      </c>
      <c r="G8" s="35">
        <v>676885</v>
      </c>
      <c r="H8" s="35">
        <v>647160</v>
      </c>
      <c r="I8" s="35">
        <v>659062</v>
      </c>
      <c r="J8" s="35">
        <v>387768</v>
      </c>
      <c r="K8" s="35">
        <v>107521</v>
      </c>
      <c r="L8" s="35">
        <v>433012</v>
      </c>
      <c r="M8" s="35">
        <v>0</v>
      </c>
      <c r="N8" s="35">
        <f>SUM(O8:T8)</f>
        <v>1008085</v>
      </c>
      <c r="O8" s="35">
        <v>351987</v>
      </c>
      <c r="P8" s="35">
        <v>567255</v>
      </c>
      <c r="Q8" s="35"/>
      <c r="R8" s="35">
        <v>88843</v>
      </c>
      <c r="S8" s="35"/>
      <c r="T8" s="35"/>
      <c r="U8" s="35">
        <v>0</v>
      </c>
      <c r="V8" s="35">
        <v>0</v>
      </c>
    </row>
    <row r="9" spans="1:22" hidden="1" x14ac:dyDescent="0.2">
      <c r="A9" s="32" t="s">
        <v>61</v>
      </c>
      <c r="B9" s="35">
        <f>SUM(E9:N9)+U9+C9+V9</f>
        <v>100</v>
      </c>
      <c r="C9" s="46">
        <f>C8/B8*100</f>
        <v>21.925446253222219</v>
      </c>
      <c r="D9" s="46">
        <f>D8/B8*100</f>
        <v>15.182404905227168</v>
      </c>
      <c r="E9" s="46">
        <f>E8/B8*100</f>
        <v>13.829307234777591</v>
      </c>
      <c r="F9" s="46">
        <f>F8/B8*100</f>
        <v>0.99515590098014817</v>
      </c>
      <c r="G9" s="46">
        <f>G8/B8*100</f>
        <v>10.923106019896018</v>
      </c>
      <c r="H9" s="46">
        <f>H8/B8*100</f>
        <v>10.443424351013697</v>
      </c>
      <c r="I9" s="46">
        <f>I8/B8*100</f>
        <v>10.635490666338757</v>
      </c>
      <c r="J9" s="46">
        <f>J8/B8*100</f>
        <v>6.2575341086344629</v>
      </c>
      <c r="K9" s="46">
        <f>K8/B8*100</f>
        <v>1.7351001756062547</v>
      </c>
      <c r="L9" s="46">
        <f>L8/B8*100</f>
        <v>6.987650758824933</v>
      </c>
      <c r="M9" s="35">
        <f>M8/B8*100</f>
        <v>0</v>
      </c>
      <c r="N9" s="46">
        <f>N8/B8*100</f>
        <v>16.267784530705921</v>
      </c>
      <c r="O9" s="46">
        <f>O8/B8*100</f>
        <v>5.6801248640834698</v>
      </c>
      <c r="P9" s="46">
        <f>P8/B8*100</f>
        <v>9.1539722483377766</v>
      </c>
      <c r="Q9" s="35">
        <f>Q8/N8*100</f>
        <v>0</v>
      </c>
      <c r="R9" s="46">
        <f>R8/B8*100</f>
        <v>1.4336874182846744</v>
      </c>
      <c r="S9" s="35">
        <f>S8/N8*100</f>
        <v>0</v>
      </c>
      <c r="T9" s="35">
        <f>T8/N8*100</f>
        <v>0</v>
      </c>
      <c r="U9" s="46">
        <f>U8/B8*100</f>
        <v>0</v>
      </c>
      <c r="V9" s="35">
        <f>V8/N8*100</f>
        <v>0</v>
      </c>
    </row>
    <row r="10" spans="1:22" ht="15.75" hidden="1" customHeight="1" x14ac:dyDescent="0.2">
      <c r="A10" s="29" t="s">
        <v>5</v>
      </c>
      <c r="B10" s="35">
        <f>SUM(E10:N10)+U10+V10+C10</f>
        <v>7885077</v>
      </c>
      <c r="C10" s="35">
        <v>1328601</v>
      </c>
      <c r="D10" s="35">
        <v>887749</v>
      </c>
      <c r="E10" s="35">
        <v>870763</v>
      </c>
      <c r="F10" s="35">
        <v>80193</v>
      </c>
      <c r="G10" s="35">
        <v>717120</v>
      </c>
      <c r="H10" s="35">
        <v>1175336</v>
      </c>
      <c r="I10" s="35">
        <v>826928</v>
      </c>
      <c r="J10" s="35">
        <v>651071</v>
      </c>
      <c r="K10" s="35">
        <v>138171</v>
      </c>
      <c r="L10" s="35">
        <v>460546</v>
      </c>
      <c r="M10" s="35">
        <v>0</v>
      </c>
      <c r="N10" s="35">
        <v>1571748</v>
      </c>
      <c r="O10" s="35">
        <v>386973</v>
      </c>
      <c r="P10" s="35">
        <v>1079900</v>
      </c>
      <c r="Q10" s="35">
        <v>0</v>
      </c>
      <c r="R10" s="35">
        <v>104875</v>
      </c>
      <c r="S10" s="35">
        <v>0</v>
      </c>
      <c r="T10" s="35">
        <v>0</v>
      </c>
      <c r="U10" s="35">
        <v>64600</v>
      </c>
      <c r="V10" s="35">
        <v>0</v>
      </c>
    </row>
    <row r="11" spans="1:22" ht="15.75" hidden="1" customHeight="1" x14ac:dyDescent="0.2">
      <c r="A11" s="32" t="s">
        <v>61</v>
      </c>
      <c r="B11" s="35">
        <f>SUM(E11:N11)+U11+C11+V11</f>
        <v>99.999999999999986</v>
      </c>
      <c r="C11" s="46">
        <f>C10/B10*100</f>
        <v>16.849562788036184</v>
      </c>
      <c r="D11" s="46">
        <f>D10/B10*100</f>
        <v>11.258596460123345</v>
      </c>
      <c r="E11" s="46">
        <f>E10/B10*100</f>
        <v>11.043176877029863</v>
      </c>
      <c r="F11" s="46">
        <f>F10/B10*100</f>
        <v>1.017022408278321</v>
      </c>
      <c r="G11" s="46">
        <f>G10/B10*100</f>
        <v>9.0946480294358576</v>
      </c>
      <c r="H11" s="46">
        <f>H10/B10*100</f>
        <v>14.905827806120344</v>
      </c>
      <c r="I11" s="46">
        <f>I10/B10*100</f>
        <v>10.487253326758889</v>
      </c>
      <c r="J11" s="46">
        <f>J10/B10*100</f>
        <v>8.2570024363744317</v>
      </c>
      <c r="K11" s="46">
        <f>K10/B10*100</f>
        <v>1.7523100915818577</v>
      </c>
      <c r="L11" s="46">
        <f>L10/B10*100</f>
        <v>5.8407292661821817</v>
      </c>
      <c r="M11" s="35">
        <f>M10/B10*100</f>
        <v>0</v>
      </c>
      <c r="N11" s="46">
        <f>N10/B10*100</f>
        <v>19.933197862240277</v>
      </c>
      <c r="O11" s="46">
        <f>O10/B10*100</f>
        <v>4.9076629181934432</v>
      </c>
      <c r="P11" s="46">
        <f>P10/B10*100</f>
        <v>13.695490862042311</v>
      </c>
      <c r="Q11" s="35">
        <f>Q10/N10*100</f>
        <v>0</v>
      </c>
      <c r="R11" s="46">
        <f>R10/B10*100</f>
        <v>1.3300440820045258</v>
      </c>
      <c r="S11" s="35">
        <f>S10/N10*100</f>
        <v>0</v>
      </c>
      <c r="T11" s="35">
        <f>T10/N10*100</f>
        <v>0</v>
      </c>
      <c r="U11" s="46">
        <f>U10/B10*100</f>
        <v>0.81926910796178665</v>
      </c>
      <c r="V11" s="35">
        <f>V10/N10*100</f>
        <v>0</v>
      </c>
    </row>
    <row r="12" spans="1:22" ht="15" hidden="1" customHeight="1" x14ac:dyDescent="0.2">
      <c r="A12" s="29" t="s">
        <v>93</v>
      </c>
      <c r="B12" s="35">
        <f>SUM(E12:N12)+U12+V12+C12</f>
        <v>8651606</v>
      </c>
      <c r="C12" s="35">
        <v>1347915</v>
      </c>
      <c r="D12" s="35">
        <v>868930</v>
      </c>
      <c r="E12" s="35">
        <v>1017601</v>
      </c>
      <c r="F12" s="35">
        <v>60559</v>
      </c>
      <c r="G12" s="35">
        <v>463745</v>
      </c>
      <c r="H12" s="35">
        <v>485617</v>
      </c>
      <c r="I12" s="35">
        <v>849401</v>
      </c>
      <c r="J12" s="35">
        <v>505050</v>
      </c>
      <c r="K12" s="35">
        <v>140207</v>
      </c>
      <c r="L12" s="35">
        <v>574352</v>
      </c>
      <c r="M12" s="35">
        <v>0</v>
      </c>
      <c r="N12" s="35">
        <v>3207159</v>
      </c>
      <c r="O12" s="35">
        <v>399160</v>
      </c>
      <c r="P12" s="35">
        <v>2749236</v>
      </c>
      <c r="Q12" s="35">
        <v>0</v>
      </c>
      <c r="R12" s="35">
        <v>58763</v>
      </c>
      <c r="S12" s="35">
        <v>0</v>
      </c>
      <c r="T12" s="35">
        <v>0</v>
      </c>
      <c r="U12" s="35">
        <v>0</v>
      </c>
      <c r="V12" s="35">
        <v>0</v>
      </c>
    </row>
    <row r="13" spans="1:22" ht="15" hidden="1" customHeight="1" x14ac:dyDescent="0.2">
      <c r="A13" s="32" t="s">
        <v>61</v>
      </c>
      <c r="B13" s="35">
        <f>SUM(E13:N13)+U13+C13+V13</f>
        <v>100</v>
      </c>
      <c r="C13" s="46">
        <f>C12/B12*100</f>
        <v>15.579939724485836</v>
      </c>
      <c r="D13" s="46">
        <f>D12/B12*100</f>
        <v>10.043568789424761</v>
      </c>
      <c r="E13" s="46">
        <f>E12/B12*100</f>
        <v>11.761989623660625</v>
      </c>
      <c r="F13" s="46">
        <f>F12/B12*100</f>
        <v>0.69997408573622055</v>
      </c>
      <c r="G13" s="46">
        <f>G12/B12*100</f>
        <v>5.3602186692274243</v>
      </c>
      <c r="H13" s="46">
        <f>H12/B12*100</f>
        <v>5.6130272229225415</v>
      </c>
      <c r="I13" s="46">
        <f>I12/B12*100</f>
        <v>9.8178419128194232</v>
      </c>
      <c r="J13" s="46">
        <f>J12/B12*100</f>
        <v>5.8376444789556992</v>
      </c>
      <c r="K13" s="46">
        <f>K12/B12*100</f>
        <v>1.6205892871219516</v>
      </c>
      <c r="L13" s="46">
        <f>L12/B12*100</f>
        <v>6.6386749465937314</v>
      </c>
      <c r="M13" s="35">
        <f>M12/B12*100</f>
        <v>0</v>
      </c>
      <c r="N13" s="46">
        <f>N12/B12*100</f>
        <v>37.070100048476547</v>
      </c>
      <c r="O13" s="46">
        <f>O12/B12*100</f>
        <v>4.6137098707453852</v>
      </c>
      <c r="P13" s="46">
        <f>P12/B12*100</f>
        <v>31.777175243532817</v>
      </c>
      <c r="Q13" s="35">
        <f>Q12/N12*100</f>
        <v>0</v>
      </c>
      <c r="R13" s="46">
        <f>R12/B12*100</f>
        <v>0.67921493419834422</v>
      </c>
      <c r="S13" s="35">
        <f>S12/N12*100</f>
        <v>0</v>
      </c>
      <c r="T13" s="35">
        <f>T12/N12*100</f>
        <v>0</v>
      </c>
      <c r="U13" s="46">
        <f>U12/B12*100</f>
        <v>0</v>
      </c>
      <c r="V13" s="35">
        <f>V12/N12*100</f>
        <v>0</v>
      </c>
    </row>
    <row r="14" spans="1:22" ht="15" hidden="1" customHeight="1" x14ac:dyDescent="0.2">
      <c r="A14" s="29" t="s">
        <v>94</v>
      </c>
      <c r="B14" s="35">
        <v>6768158</v>
      </c>
      <c r="C14" s="35">
        <v>1352829</v>
      </c>
      <c r="D14" s="35">
        <v>869376</v>
      </c>
      <c r="E14" s="35">
        <v>1048171</v>
      </c>
      <c r="F14" s="35">
        <v>44441</v>
      </c>
      <c r="G14" s="35">
        <v>512265</v>
      </c>
      <c r="H14" s="35">
        <v>494311</v>
      </c>
      <c r="I14" s="35">
        <v>808383</v>
      </c>
      <c r="J14" s="35">
        <v>186167</v>
      </c>
      <c r="K14" s="35">
        <v>141204</v>
      </c>
      <c r="L14" s="35">
        <v>657900</v>
      </c>
      <c r="M14" s="35">
        <v>0</v>
      </c>
      <c r="N14" s="35">
        <v>1442306</v>
      </c>
      <c r="O14" s="35">
        <v>389250</v>
      </c>
      <c r="P14" s="35">
        <v>986788</v>
      </c>
      <c r="Q14" s="35">
        <v>0</v>
      </c>
      <c r="R14" s="35">
        <v>66268</v>
      </c>
      <c r="S14" s="35">
        <v>0</v>
      </c>
      <c r="T14" s="35">
        <v>0</v>
      </c>
      <c r="U14" s="35">
        <v>80181</v>
      </c>
      <c r="V14" s="35">
        <v>0</v>
      </c>
    </row>
    <row r="15" spans="1:22" ht="15" hidden="1" customHeight="1" x14ac:dyDescent="0.2">
      <c r="A15" s="32" t="s">
        <v>61</v>
      </c>
      <c r="B15" s="35">
        <f>ROUNDDOWN(SUM(E15:N15)+U15+C15+V15,-1)</f>
        <v>100</v>
      </c>
      <c r="C15" s="46">
        <f>C14/B14*100</f>
        <v>19.988141529792891</v>
      </c>
      <c r="D15" s="46">
        <f>D14/B14*100</f>
        <v>12.845090200317427</v>
      </c>
      <c r="E15" s="46">
        <f>E14/B14*100</f>
        <v>15.486798623790992</v>
      </c>
      <c r="F15" s="46">
        <f>F14/B14*100</f>
        <v>0.65661883188897185</v>
      </c>
      <c r="G15" s="46">
        <f>G14/B14*100</f>
        <v>7.568750611318471</v>
      </c>
      <c r="H15" s="46">
        <f>H14/B14*100</f>
        <v>7.303479026346607</v>
      </c>
      <c r="I15" s="46">
        <f>I14/B14*100</f>
        <v>11.94391442989363</v>
      </c>
      <c r="J15" s="46">
        <f>J14/B14*100</f>
        <v>2.7506302305590382</v>
      </c>
      <c r="K15" s="46">
        <f>K14/B14*100</f>
        <v>2.0862988127641229</v>
      </c>
      <c r="L15" s="46">
        <f>L14/B14*100</f>
        <v>9.7205177538704035</v>
      </c>
      <c r="M15" s="35">
        <f>M14/B14*100</f>
        <v>0</v>
      </c>
      <c r="N15" s="46">
        <f>N14/B14*100</f>
        <v>21.310170359498109</v>
      </c>
      <c r="O15" s="46">
        <v>5.7</v>
      </c>
      <c r="P15" s="46">
        <f>P14/B14*100</f>
        <v>14.579860576540915</v>
      </c>
      <c r="Q15" s="35">
        <f>Q14/N14*100</f>
        <v>0</v>
      </c>
      <c r="R15" s="46">
        <f>R14/B14*100</f>
        <v>0.97911425826642928</v>
      </c>
      <c r="S15" s="35">
        <f>S14/N14*100</f>
        <v>0</v>
      </c>
      <c r="T15" s="35">
        <f>T14/N14*100</f>
        <v>0</v>
      </c>
      <c r="U15" s="46">
        <f>U14/B14*100</f>
        <v>1.1846797902767636</v>
      </c>
      <c r="V15" s="35">
        <f>V14/N14*100</f>
        <v>0</v>
      </c>
    </row>
    <row r="16" spans="1:22" ht="15" hidden="1" customHeight="1" x14ac:dyDescent="0.2">
      <c r="A16" s="29" t="s">
        <v>68</v>
      </c>
      <c r="B16" s="33">
        <v>7158989</v>
      </c>
      <c r="C16" s="33">
        <v>1281822</v>
      </c>
      <c r="D16" s="33">
        <v>826760</v>
      </c>
      <c r="E16" s="33">
        <v>1046130</v>
      </c>
      <c r="F16" s="33">
        <v>63800</v>
      </c>
      <c r="G16" s="33">
        <v>558105</v>
      </c>
      <c r="H16" s="33">
        <v>519687</v>
      </c>
      <c r="I16" s="33">
        <v>827924</v>
      </c>
      <c r="J16" s="33">
        <v>442928</v>
      </c>
      <c r="K16" s="33">
        <v>142538</v>
      </c>
      <c r="L16" s="33">
        <v>786860</v>
      </c>
      <c r="M16" s="33">
        <v>0</v>
      </c>
      <c r="N16" s="33">
        <v>1488139</v>
      </c>
      <c r="O16" s="33">
        <v>336386</v>
      </c>
      <c r="P16" s="33">
        <v>1087067</v>
      </c>
      <c r="Q16" s="33">
        <v>0</v>
      </c>
      <c r="R16" s="33">
        <v>64686</v>
      </c>
      <c r="S16" s="33">
        <v>0</v>
      </c>
      <c r="T16" s="33">
        <v>0</v>
      </c>
      <c r="U16" s="33">
        <v>1056</v>
      </c>
      <c r="V16" s="33">
        <v>0</v>
      </c>
    </row>
    <row r="17" spans="1:22" ht="15" hidden="1" customHeight="1" x14ac:dyDescent="0.2">
      <c r="A17" s="32" t="s">
        <v>61</v>
      </c>
      <c r="B17" s="35">
        <f>SUM(E17:N17)+U17+C17+V17</f>
        <v>100</v>
      </c>
      <c r="C17" s="46">
        <f>C16/B16*100</f>
        <v>17.905070115347293</v>
      </c>
      <c r="D17" s="46">
        <f>D16/B16*100</f>
        <v>11.548558043600849</v>
      </c>
      <c r="E17" s="46">
        <f>E16/B16*100</f>
        <v>14.612817536107404</v>
      </c>
      <c r="F17" s="46">
        <f>F16/B16*100</f>
        <v>0.89118728915493517</v>
      </c>
      <c r="G17" s="46">
        <f>G16/B16*100</f>
        <v>7.7958633544485121</v>
      </c>
      <c r="H17" s="46">
        <f>H16/B16*100</f>
        <v>7.2592233344680377</v>
      </c>
      <c r="I17" s="46">
        <f>I16/B16*100</f>
        <v>11.564817322669443</v>
      </c>
      <c r="J17" s="46">
        <f>J16/B16*100</f>
        <v>6.1870188653733091</v>
      </c>
      <c r="K17" s="46">
        <f>K16/B16*100</f>
        <v>1.9910353263568361</v>
      </c>
      <c r="L17" s="46">
        <f>L16/B16*100</f>
        <v>10.991216776558813</v>
      </c>
      <c r="M17" s="35">
        <f>M16/B16*100</f>
        <v>0</v>
      </c>
      <c r="N17" s="46">
        <f>N16/B16*100</f>
        <v>20.786999393350094</v>
      </c>
      <c r="O17" s="46">
        <f>O16/B16*100</f>
        <v>4.6987919662957998</v>
      </c>
      <c r="P17" s="46">
        <f>P16/B16*100</f>
        <v>15.184644088711408</v>
      </c>
      <c r="Q17" s="35">
        <f>Q16/N16*100</f>
        <v>0</v>
      </c>
      <c r="R17" s="46">
        <f>R16/B16*100</f>
        <v>0.90356333834288616</v>
      </c>
      <c r="S17" s="35">
        <f>S16/N16*100</f>
        <v>0</v>
      </c>
      <c r="T17" s="35">
        <f>T16/N16*100</f>
        <v>0</v>
      </c>
      <c r="U17" s="46">
        <f>U16/B16*100</f>
        <v>1.4750686165323063E-2</v>
      </c>
      <c r="V17" s="35">
        <f>V16/N16*100</f>
        <v>0</v>
      </c>
    </row>
    <row r="18" spans="1:22" ht="15" hidden="1" customHeight="1" x14ac:dyDescent="0.2">
      <c r="A18" s="29" t="s">
        <v>23</v>
      </c>
      <c r="B18" s="36">
        <v>6616303</v>
      </c>
      <c r="C18" s="36">
        <v>1294822</v>
      </c>
      <c r="D18" s="36">
        <v>840154</v>
      </c>
      <c r="E18" s="36">
        <v>1053936</v>
      </c>
      <c r="F18" s="36">
        <v>75111</v>
      </c>
      <c r="G18" s="36">
        <v>676161</v>
      </c>
      <c r="H18" s="36">
        <v>495160</v>
      </c>
      <c r="I18" s="36">
        <v>860906</v>
      </c>
      <c r="J18" s="36">
        <v>212221</v>
      </c>
      <c r="K18" s="36">
        <v>142220</v>
      </c>
      <c r="L18" s="36">
        <v>828705</v>
      </c>
      <c r="M18" s="36">
        <v>0</v>
      </c>
      <c r="N18" s="36">
        <v>977061</v>
      </c>
      <c r="O18" s="36">
        <v>405780</v>
      </c>
      <c r="P18" s="36">
        <v>537467</v>
      </c>
      <c r="Q18" s="36">
        <v>0</v>
      </c>
      <c r="R18" s="36">
        <v>33814</v>
      </c>
      <c r="S18" s="36">
        <v>0</v>
      </c>
      <c r="T18" s="36">
        <v>0</v>
      </c>
      <c r="U18" s="36">
        <v>0</v>
      </c>
      <c r="V18" s="36">
        <v>0</v>
      </c>
    </row>
    <row r="19" spans="1:22" ht="15" hidden="1" customHeight="1" x14ac:dyDescent="0.2">
      <c r="A19" s="29" t="s">
        <v>61</v>
      </c>
      <c r="B19" s="35">
        <f>SUM(E19:N19)+U19+C19+V19</f>
        <v>99.999999999999986</v>
      </c>
      <c r="C19" s="46">
        <f>C18/B18*100</f>
        <v>19.570173856910724</v>
      </c>
      <c r="D19" s="46">
        <f>D18/B18*100</f>
        <v>12.698239485102178</v>
      </c>
      <c r="E19" s="46">
        <f>E18/B18*100</f>
        <v>15.929379292332893</v>
      </c>
      <c r="F19" s="46">
        <f>F18/B18*100</f>
        <v>1.1352412366845956</v>
      </c>
      <c r="G19" s="46">
        <f>G18/B18*100</f>
        <v>10.219619627456602</v>
      </c>
      <c r="H19" s="46">
        <f>H18/B18*100</f>
        <v>7.4839377821723101</v>
      </c>
      <c r="I19" s="46">
        <f>I18/B18*100</f>
        <v>13.011888965786483</v>
      </c>
      <c r="J19" s="46">
        <f>J18/B18*100</f>
        <v>3.2075465709475517</v>
      </c>
      <c r="K19" s="46">
        <f>K18/B18*100</f>
        <v>2.1495387983289156</v>
      </c>
      <c r="L19" s="46">
        <f>L18/B18*100</f>
        <v>12.525197228724258</v>
      </c>
      <c r="M19" s="35">
        <f>M18/B18*100</f>
        <v>0</v>
      </c>
      <c r="N19" s="46">
        <f>N18/B18*100</f>
        <v>14.767476640655666</v>
      </c>
      <c r="O19" s="46">
        <f>O18/B18*100</f>
        <v>6.1330322991555857</v>
      </c>
      <c r="P19" s="46">
        <f>P18/B18*100</f>
        <v>8.1233734307512826</v>
      </c>
      <c r="Q19" s="35">
        <f>Q18/N18*100</f>
        <v>0</v>
      </c>
      <c r="R19" s="46">
        <f>R18/B18*100</f>
        <v>0.51107091074879729</v>
      </c>
      <c r="S19" s="35">
        <f>S18/N18*100</f>
        <v>0</v>
      </c>
      <c r="T19" s="35">
        <f>T18/N18*100</f>
        <v>0</v>
      </c>
      <c r="U19" s="46">
        <f>U18/B18*100</f>
        <v>0</v>
      </c>
      <c r="V19" s="35">
        <f>V18/N18*100</f>
        <v>0</v>
      </c>
    </row>
    <row r="20" spans="1:22" ht="15" customHeight="1" x14ac:dyDescent="0.2">
      <c r="A20" s="29" t="s">
        <v>95</v>
      </c>
      <c r="B20" s="33">
        <v>7423113</v>
      </c>
      <c r="C20" s="33">
        <v>1246328</v>
      </c>
      <c r="D20" s="33">
        <v>814501</v>
      </c>
      <c r="E20" s="33">
        <v>1060192</v>
      </c>
      <c r="F20" s="33">
        <v>99207</v>
      </c>
      <c r="G20" s="33">
        <v>712620</v>
      </c>
      <c r="H20" s="33">
        <v>508748</v>
      </c>
      <c r="I20" s="33">
        <v>814931</v>
      </c>
      <c r="J20" s="33">
        <v>257852</v>
      </c>
      <c r="K20" s="33">
        <v>143685</v>
      </c>
      <c r="L20" s="33">
        <v>910352</v>
      </c>
      <c r="M20" s="33">
        <v>0</v>
      </c>
      <c r="N20" s="33">
        <v>1660776</v>
      </c>
      <c r="O20" s="33">
        <v>585305</v>
      </c>
      <c r="P20" s="33">
        <v>1017757</v>
      </c>
      <c r="Q20" s="33">
        <v>0</v>
      </c>
      <c r="R20" s="33">
        <v>57714</v>
      </c>
      <c r="S20" s="33">
        <v>0</v>
      </c>
      <c r="T20" s="33">
        <v>0</v>
      </c>
      <c r="U20" s="33">
        <v>8422</v>
      </c>
      <c r="V20" s="33">
        <v>0</v>
      </c>
    </row>
    <row r="21" spans="1:22" ht="15" customHeight="1" x14ac:dyDescent="0.2">
      <c r="A21" s="32" t="s">
        <v>61</v>
      </c>
      <c r="B21" s="35">
        <f>SUM(E21:N21)+U21+C21+V21</f>
        <v>100</v>
      </c>
      <c r="C21" s="46">
        <f>C20/B20*100</f>
        <v>16.789829280518834</v>
      </c>
      <c r="D21" s="46">
        <f>D20/B20*100</f>
        <v>10.972499004124012</v>
      </c>
      <c r="E21" s="46">
        <f>E20/B20*100</f>
        <v>14.282309861105441</v>
      </c>
      <c r="F21" s="46">
        <f>F20/B20*100</f>
        <v>1.3364608621746699</v>
      </c>
      <c r="G21" s="46">
        <f>G20/B20*100</f>
        <v>9.6000155190955603</v>
      </c>
      <c r="H21" s="46">
        <f>H20/B20*100</f>
        <v>6.8535666909556676</v>
      </c>
      <c r="I21" s="46">
        <f>I20/B20*100</f>
        <v>10.978291722084792</v>
      </c>
      <c r="J21" s="46">
        <f>J20/B20*100</f>
        <v>3.4736370037745621</v>
      </c>
      <c r="K21" s="46">
        <f>K20/B20*100</f>
        <v>1.9356434423132181</v>
      </c>
      <c r="L21" s="46">
        <f>L20/B20*100</f>
        <v>12.26374972333036</v>
      </c>
      <c r="M21" s="35">
        <f>M20/B20*100</f>
        <v>0</v>
      </c>
      <c r="N21" s="46">
        <f>N20/B20*100</f>
        <v>22.373039451238313</v>
      </c>
      <c r="O21" s="46">
        <f>O20/B20*100</f>
        <v>7.8848995024055277</v>
      </c>
      <c r="P21" s="46">
        <f>P20/B20*100</f>
        <v>13.710649426999158</v>
      </c>
      <c r="Q21" s="35">
        <f>Q20/N20*100</f>
        <v>0</v>
      </c>
      <c r="R21" s="46">
        <f>R20/B20*100</f>
        <v>0.77749052183362966</v>
      </c>
      <c r="S21" s="35">
        <f>S20/N20*100</f>
        <v>0</v>
      </c>
      <c r="T21" s="35">
        <f>T20/N20*100</f>
        <v>0</v>
      </c>
      <c r="U21" s="46">
        <f>U20/B20*100</f>
        <v>0.11345644340858074</v>
      </c>
      <c r="V21" s="35">
        <f>V20/N20*100</f>
        <v>0</v>
      </c>
    </row>
    <row r="22" spans="1:22" ht="15" customHeight="1" x14ac:dyDescent="0.2">
      <c r="A22" s="29" t="s">
        <v>71</v>
      </c>
      <c r="B22" s="33">
        <v>6424216</v>
      </c>
      <c r="C22" s="33">
        <v>1245879</v>
      </c>
      <c r="D22" s="33">
        <v>823364</v>
      </c>
      <c r="E22" s="33">
        <v>1031022</v>
      </c>
      <c r="F22" s="33">
        <v>58527</v>
      </c>
      <c r="G22" s="33">
        <v>695801</v>
      </c>
      <c r="H22" s="33">
        <v>507894</v>
      </c>
      <c r="I22" s="33">
        <v>883951</v>
      </c>
      <c r="J22" s="33">
        <v>165191</v>
      </c>
      <c r="K22" s="33">
        <v>123180</v>
      </c>
      <c r="L22" s="33">
        <v>818309</v>
      </c>
      <c r="M22" s="33">
        <v>0</v>
      </c>
      <c r="N22" s="33">
        <v>882003</v>
      </c>
      <c r="O22" s="33">
        <v>518017</v>
      </c>
      <c r="P22" s="33">
        <v>327314</v>
      </c>
      <c r="Q22" s="33">
        <v>0</v>
      </c>
      <c r="R22" s="33">
        <v>36672</v>
      </c>
      <c r="S22" s="33">
        <v>0</v>
      </c>
      <c r="T22" s="33">
        <v>0</v>
      </c>
      <c r="U22" s="33">
        <v>11459</v>
      </c>
      <c r="V22" s="33">
        <v>0</v>
      </c>
    </row>
    <row r="23" spans="1:22" ht="15" customHeight="1" x14ac:dyDescent="0.2">
      <c r="A23" s="32" t="s">
        <v>61</v>
      </c>
      <c r="B23" s="35">
        <f>SUM(E23:N23)+U23+C23+V23</f>
        <v>99.98443389823754</v>
      </c>
      <c r="C23" s="46">
        <f>C22/B22*100</f>
        <v>19.393479297707302</v>
      </c>
      <c r="D23" s="46">
        <f>D22/B22*100</f>
        <v>12.816567811543072</v>
      </c>
      <c r="E23" s="46">
        <f>E22/B22*100</f>
        <v>16.048993371331225</v>
      </c>
      <c r="F23" s="46">
        <f>F22/B22*100</f>
        <v>0.91103723785128032</v>
      </c>
      <c r="G23" s="46">
        <f>G22/B22*100</f>
        <v>10.830909172418862</v>
      </c>
      <c r="H23" s="46">
        <f>H22/B22*100</f>
        <v>7.9059296885409829</v>
      </c>
      <c r="I23" s="46">
        <f>I22/B22*100</f>
        <v>13.759671219025012</v>
      </c>
      <c r="J23" s="46">
        <f>J22/B22*100</f>
        <v>2.5713799162419195</v>
      </c>
      <c r="K23" s="46">
        <f>K22/B22*100</f>
        <v>1.9174324150993678</v>
      </c>
      <c r="L23" s="46">
        <f>L22/B22*100</f>
        <v>12.737881167133857</v>
      </c>
      <c r="M23" s="35">
        <f>M22/B22*100</f>
        <v>0</v>
      </c>
      <c r="N23" s="46">
        <f>N22/B22*100</f>
        <v>13.729348452791749</v>
      </c>
      <c r="O23" s="46">
        <f>O22/B22*100</f>
        <v>8.0635053366823275</v>
      </c>
      <c r="P23" s="46">
        <f>P22/B22*100</f>
        <v>5.0950030322766233</v>
      </c>
      <c r="Q23" s="35">
        <f>Q22/N22*100</f>
        <v>0</v>
      </c>
      <c r="R23" s="46">
        <f>R22/B22*100</f>
        <v>0.57084008383279761</v>
      </c>
      <c r="S23" s="35">
        <f>S22/N22*100</f>
        <v>0</v>
      </c>
      <c r="T23" s="35">
        <f>T22/N22*100</f>
        <v>0</v>
      </c>
      <c r="U23" s="46">
        <f>U22/B22*100</f>
        <v>0.1783719600959868</v>
      </c>
      <c r="V23" s="35">
        <f>V22/N22*100</f>
        <v>0</v>
      </c>
    </row>
    <row r="24" spans="1:22" ht="15" customHeight="1" x14ac:dyDescent="0.2">
      <c r="A24" s="29" t="s">
        <v>72</v>
      </c>
      <c r="B24" s="33">
        <v>6235265</v>
      </c>
      <c r="C24" s="33">
        <v>1171694</v>
      </c>
      <c r="D24" s="33">
        <v>771022</v>
      </c>
      <c r="E24" s="33">
        <v>974634</v>
      </c>
      <c r="F24" s="33">
        <v>36862</v>
      </c>
      <c r="G24" s="33">
        <v>713411</v>
      </c>
      <c r="H24" s="33">
        <v>501813</v>
      </c>
      <c r="I24" s="33">
        <v>867497</v>
      </c>
      <c r="J24" s="33">
        <v>114047</v>
      </c>
      <c r="K24" s="33">
        <v>123000</v>
      </c>
      <c r="L24" s="33">
        <v>929006</v>
      </c>
      <c r="M24" s="33">
        <v>0</v>
      </c>
      <c r="N24" s="33">
        <v>803301</v>
      </c>
      <c r="O24" s="33">
        <v>600569</v>
      </c>
      <c r="P24" s="33">
        <v>190821</v>
      </c>
      <c r="Q24" s="33">
        <v>0</v>
      </c>
      <c r="R24" s="33">
        <v>11911</v>
      </c>
      <c r="S24" s="33">
        <v>0</v>
      </c>
      <c r="T24" s="33">
        <v>0</v>
      </c>
      <c r="U24" s="33">
        <v>0</v>
      </c>
      <c r="V24" s="33">
        <v>0</v>
      </c>
    </row>
    <row r="25" spans="1:22" ht="15" customHeight="1" x14ac:dyDescent="0.2">
      <c r="A25" s="32" t="s">
        <v>61</v>
      </c>
      <c r="B25" s="35">
        <f>SUM(E25:N25)+U25+C25+V25</f>
        <v>100</v>
      </c>
      <c r="C25" s="46">
        <f>C24/B24*100</f>
        <v>18.791406620247898</v>
      </c>
      <c r="D25" s="46">
        <f>D24/B24*100</f>
        <v>12.365504914386156</v>
      </c>
      <c r="E25" s="46">
        <f>E24/B24*100</f>
        <v>15.630995635309805</v>
      </c>
      <c r="F25" s="46">
        <f>F24/B24*100</f>
        <v>0.59118577959397078</v>
      </c>
      <c r="G25" s="46">
        <f>G24/B24*100</f>
        <v>11.441550599693837</v>
      </c>
      <c r="H25" s="46">
        <f>H24/B24*100</f>
        <v>8.0479819221797317</v>
      </c>
      <c r="I25" s="46">
        <f>I24/B24*100</f>
        <v>13.912752705779145</v>
      </c>
      <c r="J25" s="46">
        <f>J24/B24*100</f>
        <v>1.8290642017620742</v>
      </c>
      <c r="K25" s="46">
        <f>K24/B24*100</f>
        <v>1.9726507213406328</v>
      </c>
      <c r="L25" s="46">
        <f>L24/B24*100</f>
        <v>14.899222406746146</v>
      </c>
      <c r="M25" s="35">
        <f>M24/B24*100</f>
        <v>0</v>
      </c>
      <c r="N25" s="46">
        <f>N24/B24*100</f>
        <v>12.883189407346759</v>
      </c>
      <c r="O25" s="46">
        <f>O24/B24*100</f>
        <v>9.6318119598766039</v>
      </c>
      <c r="P25" s="46">
        <f>P24/B24*100</f>
        <v>3.0603510837149663</v>
      </c>
      <c r="Q25" s="35">
        <f>Q24/N24*100</f>
        <v>0</v>
      </c>
      <c r="R25" s="46">
        <f>R24/B24*100</f>
        <v>0.19102636375518922</v>
      </c>
      <c r="S25" s="35">
        <f>S24/N24*100</f>
        <v>0</v>
      </c>
      <c r="T25" s="35">
        <f>T24/N24*100</f>
        <v>0</v>
      </c>
      <c r="U25" s="46">
        <f>U24/B24*100</f>
        <v>0</v>
      </c>
      <c r="V25" s="35">
        <f>V24/N24*100</f>
        <v>0</v>
      </c>
    </row>
    <row r="26" spans="1:22" ht="15" customHeight="1" x14ac:dyDescent="0.2">
      <c r="A26" s="29" t="s">
        <v>73</v>
      </c>
      <c r="B26" s="33">
        <f>C26+E26+F26+G26+H26+I26+J26+K26+L26+N26</f>
        <v>6363925</v>
      </c>
      <c r="C26" s="33">
        <v>1153817</v>
      </c>
      <c r="D26" s="33">
        <v>762955</v>
      </c>
      <c r="E26" s="33">
        <v>1126374</v>
      </c>
      <c r="F26" s="33">
        <v>40146</v>
      </c>
      <c r="G26" s="33">
        <v>716067</v>
      </c>
      <c r="H26" s="33">
        <v>539672</v>
      </c>
      <c r="I26" s="33">
        <v>828611</v>
      </c>
      <c r="J26" s="33">
        <v>133637</v>
      </c>
      <c r="K26" s="33">
        <v>123000</v>
      </c>
      <c r="L26" s="33">
        <v>976213</v>
      </c>
      <c r="M26" s="33">
        <v>0</v>
      </c>
      <c r="N26" s="33">
        <v>726388</v>
      </c>
      <c r="O26" s="33">
        <v>558759</v>
      </c>
      <c r="P26" s="33">
        <v>139266</v>
      </c>
      <c r="Q26" s="33">
        <v>0</v>
      </c>
      <c r="R26" s="33">
        <v>28363</v>
      </c>
      <c r="S26" s="33">
        <v>0</v>
      </c>
      <c r="T26" s="33">
        <v>0</v>
      </c>
      <c r="U26" s="33">
        <v>0</v>
      </c>
      <c r="V26" s="33">
        <v>0</v>
      </c>
    </row>
    <row r="27" spans="1:22" ht="15" customHeight="1" x14ac:dyDescent="0.2">
      <c r="A27" s="32" t="s">
        <v>61</v>
      </c>
      <c r="B27" s="35">
        <f>SUM(E27:N27)+U27+C27+V27</f>
        <v>100.06020576923832</v>
      </c>
      <c r="C27" s="46">
        <f>C26/B26*100</f>
        <v>18.130587648345951</v>
      </c>
      <c r="D27" s="46">
        <f>D26/B26*100</f>
        <v>11.988749081738078</v>
      </c>
      <c r="E27" s="46">
        <f>E26/B26*100</f>
        <v>17.699360064739921</v>
      </c>
      <c r="F27" s="46">
        <f>F26/B26*100</f>
        <v>0.63083710131719029</v>
      </c>
      <c r="G27" s="46">
        <f>G26/B26*100</f>
        <v>11.251971071312122</v>
      </c>
      <c r="H27" s="46">
        <f>H26/B26*100</f>
        <v>8.4801753634745847</v>
      </c>
      <c r="I27" s="46">
        <f>I26/B26*100</f>
        <v>13.020439430068709</v>
      </c>
      <c r="J27" s="46">
        <f>J26/B26*100</f>
        <v>2.0999147538665208</v>
      </c>
      <c r="K27" s="46">
        <f>K26/B26*100</f>
        <v>1.9327694779558213</v>
      </c>
      <c r="L27" s="46">
        <f>ROUNDUP(L26/B26*100,1)</f>
        <v>15.4</v>
      </c>
      <c r="M27" s="35">
        <f>M26/B26*100</f>
        <v>0</v>
      </c>
      <c r="N27" s="46">
        <f>N26/B26*100</f>
        <v>11.414150858157505</v>
      </c>
      <c r="O27" s="46">
        <f>O26/B26*100</f>
        <v>8.7801003311635508</v>
      </c>
      <c r="P27" s="46">
        <f>P26/B26*100</f>
        <v>2.1883664562357348</v>
      </c>
      <c r="Q27" s="35">
        <f>Q26/N26*100</f>
        <v>0</v>
      </c>
      <c r="R27" s="46">
        <f>R26/B26*100</f>
        <v>0.4456840707582192</v>
      </c>
      <c r="S27" s="35">
        <f>S26/N26*100</f>
        <v>0</v>
      </c>
      <c r="T27" s="35">
        <f>T26/N26*100</f>
        <v>0</v>
      </c>
      <c r="U27" s="46">
        <f>U26/B26*100</f>
        <v>0</v>
      </c>
      <c r="V27" s="35">
        <f>V26/N26*100</f>
        <v>0</v>
      </c>
    </row>
    <row r="28" spans="1:22" ht="15" customHeight="1" x14ac:dyDescent="0.2">
      <c r="A28" s="29" t="s">
        <v>74</v>
      </c>
      <c r="B28" s="33">
        <v>6032847</v>
      </c>
      <c r="C28" s="33">
        <v>1055991</v>
      </c>
      <c r="D28" s="33">
        <v>732937</v>
      </c>
      <c r="E28" s="33">
        <v>1139650</v>
      </c>
      <c r="F28" s="33">
        <v>32943</v>
      </c>
      <c r="G28" s="33">
        <v>715819</v>
      </c>
      <c r="H28" s="33">
        <v>578070</v>
      </c>
      <c r="I28" s="33">
        <v>905978</v>
      </c>
      <c r="J28" s="33">
        <v>209617</v>
      </c>
      <c r="K28" s="33">
        <v>114500</v>
      </c>
      <c r="L28" s="33">
        <v>1100903</v>
      </c>
      <c r="M28" s="33">
        <v>0</v>
      </c>
      <c r="N28" s="33">
        <v>179376</v>
      </c>
      <c r="O28" s="33">
        <v>117235</v>
      </c>
      <c r="P28" s="33">
        <v>59981</v>
      </c>
      <c r="Q28" s="33">
        <v>0</v>
      </c>
      <c r="R28" s="33">
        <v>2160</v>
      </c>
      <c r="S28" s="33">
        <v>0</v>
      </c>
      <c r="T28" s="33">
        <v>0</v>
      </c>
      <c r="U28" s="33">
        <v>0</v>
      </c>
      <c r="V28" s="33">
        <v>0</v>
      </c>
    </row>
    <row r="29" spans="1:22" ht="15" customHeight="1" x14ac:dyDescent="0.2">
      <c r="A29" s="32" t="s">
        <v>61</v>
      </c>
      <c r="B29" s="35">
        <f>SUM(E29:N29)+U29+C29+V29</f>
        <v>100.05151798147708</v>
      </c>
      <c r="C29" s="46">
        <f>C28/B28*100</f>
        <v>17.504024219410834</v>
      </c>
      <c r="D29" s="46">
        <f>D28/B28*100</f>
        <v>12.149106383768725</v>
      </c>
      <c r="E29" s="46">
        <f>E28/B28*100</f>
        <v>18.890749259843652</v>
      </c>
      <c r="F29" s="46">
        <f>F28/B28*100</f>
        <v>0.54606059129296658</v>
      </c>
      <c r="G29" s="46">
        <f>G28/B28*100</f>
        <v>11.865359754689617</v>
      </c>
      <c r="H29" s="46">
        <f>H28/B28*100</f>
        <v>9.58204310502156</v>
      </c>
      <c r="I29" s="46">
        <f>I28/B28*100</f>
        <v>15.017420464997702</v>
      </c>
      <c r="J29" s="46">
        <f>J28/B28*100</f>
        <v>3.474594996359099</v>
      </c>
      <c r="K29" s="46">
        <f>K28/B28*100</f>
        <v>1.8979430441381988</v>
      </c>
      <c r="L29" s="46">
        <f>ROUNDUP(L28/B28*100,1)</f>
        <v>18.3</v>
      </c>
      <c r="M29" s="35">
        <f>M28/B28*100</f>
        <v>0</v>
      </c>
      <c r="N29" s="46">
        <f>N28/B28*100</f>
        <v>2.9733225457234371</v>
      </c>
      <c r="O29" s="46">
        <v>2</v>
      </c>
      <c r="P29" s="46">
        <f>P28/B28*100</f>
        <v>0.99424036445810748</v>
      </c>
      <c r="Q29" s="35">
        <f>Q28/N28*100</f>
        <v>0</v>
      </c>
      <c r="R29" s="46">
        <f>R28/B28*100</f>
        <v>3.580399105099135E-2</v>
      </c>
      <c r="S29" s="35">
        <f>S28/N28*100</f>
        <v>0</v>
      </c>
      <c r="T29" s="35">
        <f>T28/N28*100</f>
        <v>0</v>
      </c>
      <c r="U29" s="46">
        <f>U28/B28*100</f>
        <v>0</v>
      </c>
      <c r="V29" s="35">
        <f>V28/N28*100</f>
        <v>0</v>
      </c>
    </row>
    <row r="30" spans="1:22" ht="15" customHeight="1" x14ac:dyDescent="0.2">
      <c r="A30" s="29" t="s">
        <v>42</v>
      </c>
      <c r="B30" s="33">
        <v>7453835</v>
      </c>
      <c r="C30" s="33">
        <v>1053829</v>
      </c>
      <c r="D30" s="33">
        <v>720996</v>
      </c>
      <c r="E30" s="33">
        <v>1244068</v>
      </c>
      <c r="F30" s="33">
        <v>27958</v>
      </c>
      <c r="G30" s="33">
        <v>1073732</v>
      </c>
      <c r="H30" s="33">
        <v>618174</v>
      </c>
      <c r="I30" s="33">
        <v>1261659</v>
      </c>
      <c r="J30" s="33">
        <v>125436</v>
      </c>
      <c r="K30" s="33">
        <v>113000</v>
      </c>
      <c r="L30" s="33">
        <v>1172191</v>
      </c>
      <c r="M30" s="33">
        <v>0</v>
      </c>
      <c r="N30" s="33">
        <v>733113</v>
      </c>
      <c r="O30" s="33">
        <v>227006</v>
      </c>
      <c r="P30" s="33">
        <v>504907</v>
      </c>
      <c r="Q30" s="33">
        <v>0</v>
      </c>
      <c r="R30" s="33">
        <v>1200</v>
      </c>
      <c r="S30" s="33">
        <v>0</v>
      </c>
      <c r="T30" s="33">
        <v>0</v>
      </c>
      <c r="U30" s="33">
        <v>30675</v>
      </c>
      <c r="V30" s="33">
        <v>0</v>
      </c>
    </row>
    <row r="31" spans="1:22" ht="15" customHeight="1" x14ac:dyDescent="0.2">
      <c r="A31" s="32" t="s">
        <v>61</v>
      </c>
      <c r="B31" s="35">
        <f>SUM(E31:N31)+U31+C31+V31</f>
        <v>100.03860777707048</v>
      </c>
      <c r="C31" s="46">
        <f>C30/B30*100</f>
        <v>14.138077915596467</v>
      </c>
      <c r="D31" s="46">
        <f>D30/B30*100</f>
        <v>9.672819427851568</v>
      </c>
      <c r="E31" s="46">
        <f>E30/B30*100</f>
        <v>16.690307740914577</v>
      </c>
      <c r="F31" s="46">
        <f>F30/B30*100</f>
        <v>0.37508208861612846</v>
      </c>
      <c r="G31" s="46">
        <f>G30/B30*100</f>
        <v>14.405094827025284</v>
      </c>
      <c r="H31" s="46">
        <f>H30/B30*100</f>
        <v>8.2933684472489659</v>
      </c>
      <c r="I31" s="46">
        <f>I30/B30*100</f>
        <v>16.926307062069391</v>
      </c>
      <c r="J31" s="46">
        <f>J30/B30*100</f>
        <v>1.6828384314919769</v>
      </c>
      <c r="K31" s="46">
        <f>K30/B30*100</f>
        <v>1.5159981405544931</v>
      </c>
      <c r="L31" s="46">
        <v>15.7</v>
      </c>
      <c r="M31" s="35">
        <f>M30/B30*100</f>
        <v>0</v>
      </c>
      <c r="N31" s="46">
        <v>9.9</v>
      </c>
      <c r="O31" s="46">
        <v>3.1</v>
      </c>
      <c r="P31" s="46">
        <f>P30/B30*100</f>
        <v>6.7737882579906854</v>
      </c>
      <c r="Q31" s="35">
        <f>Q30/N30*100</f>
        <v>0</v>
      </c>
      <c r="R31" s="46">
        <f>R30/B30*100</f>
        <v>1.6099095297923822E-2</v>
      </c>
      <c r="S31" s="35">
        <f>S30/N30*100</f>
        <v>0</v>
      </c>
      <c r="T31" s="35">
        <f>T30/N30*100</f>
        <v>0</v>
      </c>
      <c r="U31" s="46">
        <f>U30/B30*100</f>
        <v>0.41153312355317762</v>
      </c>
      <c r="V31" s="35">
        <f>V30/N30*100</f>
        <v>0</v>
      </c>
    </row>
    <row r="32" spans="1:22" ht="15" customHeight="1" x14ac:dyDescent="0.2">
      <c r="A32" s="29" t="s">
        <v>75</v>
      </c>
      <c r="B32" s="35">
        <v>7436490</v>
      </c>
      <c r="C32" s="35">
        <v>1050223</v>
      </c>
      <c r="D32" s="35">
        <v>697158</v>
      </c>
      <c r="E32" s="35">
        <v>1401950</v>
      </c>
      <c r="F32" s="35">
        <v>26387</v>
      </c>
      <c r="G32" s="35">
        <v>1303762</v>
      </c>
      <c r="H32" s="35">
        <v>647794</v>
      </c>
      <c r="I32" s="35">
        <v>865109</v>
      </c>
      <c r="J32" s="35">
        <v>168779</v>
      </c>
      <c r="K32" s="35">
        <v>143000</v>
      </c>
      <c r="L32" s="35">
        <v>962644</v>
      </c>
      <c r="M32" s="35">
        <v>0</v>
      </c>
      <c r="N32" s="35">
        <v>866842</v>
      </c>
      <c r="O32" s="35">
        <v>460614</v>
      </c>
      <c r="P32" s="35">
        <v>405952</v>
      </c>
      <c r="Q32" s="35">
        <v>0</v>
      </c>
      <c r="R32" s="35">
        <v>276</v>
      </c>
      <c r="S32" s="35">
        <v>0</v>
      </c>
      <c r="T32" s="35">
        <v>0</v>
      </c>
      <c r="U32" s="35">
        <v>0</v>
      </c>
      <c r="V32" s="35">
        <v>0</v>
      </c>
    </row>
    <row r="33" spans="1:22" ht="15" customHeight="1" x14ac:dyDescent="0.2">
      <c r="A33" s="29" t="s">
        <v>61</v>
      </c>
      <c r="B33" s="35">
        <f>SUM(E33:N33)+U33+C33+V33</f>
        <v>100.00000000000001</v>
      </c>
      <c r="C33" s="46">
        <f>C32/B32*100</f>
        <v>14.122563198498217</v>
      </c>
      <c r="D33" s="46">
        <f>D32/B32*100</f>
        <v>9.3748260267948993</v>
      </c>
      <c r="E33" s="46">
        <f>E32/B32*100</f>
        <v>18.852308010902995</v>
      </c>
      <c r="F33" s="46">
        <f>F32/B32*100</f>
        <v>0.35483137878219428</v>
      </c>
      <c r="G33" s="46">
        <f>G32/B32*100</f>
        <v>17.531953919120447</v>
      </c>
      <c r="H33" s="46">
        <f>H32/B32*100</f>
        <v>8.7110182357536949</v>
      </c>
      <c r="I33" s="46">
        <f>I32/B32*100</f>
        <v>11.633297429297961</v>
      </c>
      <c r="J33" s="46">
        <f>J32/B32*100</f>
        <v>2.2696056876295132</v>
      </c>
      <c r="K33" s="46">
        <f>K32/B32*100</f>
        <v>1.9229502090367903</v>
      </c>
      <c r="L33" s="46">
        <f>L32/B32*100</f>
        <v>12.944870496699384</v>
      </c>
      <c r="M33" s="35">
        <f>M32/E32*100</f>
        <v>0</v>
      </c>
      <c r="N33" s="46">
        <f>N32/B32*100</f>
        <v>11.656601434278805</v>
      </c>
      <c r="O33" s="46">
        <f>O32/B32*100</f>
        <v>6.1939705425543501</v>
      </c>
      <c r="P33" s="46">
        <f>P32/B32*100</f>
        <v>5.4589194633489724</v>
      </c>
      <c r="Q33" s="35">
        <f>Q32/H32*100</f>
        <v>0</v>
      </c>
      <c r="R33" s="46">
        <f>R32/B32*100</f>
        <v>3.7114283754835949E-3</v>
      </c>
      <c r="S33" s="35">
        <f>S32/K32*100</f>
        <v>0</v>
      </c>
      <c r="T33" s="35">
        <f>T32/K32*100</f>
        <v>0</v>
      </c>
      <c r="U33" s="46">
        <f>U32/K32*100</f>
        <v>0</v>
      </c>
      <c r="V33" s="46">
        <f>V32/N32*100</f>
        <v>0</v>
      </c>
    </row>
    <row r="34" spans="1:22" ht="15" customHeight="1" x14ac:dyDescent="0.2">
      <c r="A34" s="29" t="s">
        <v>29</v>
      </c>
      <c r="B34" s="35">
        <v>7356133</v>
      </c>
      <c r="C34" s="35">
        <v>1210293</v>
      </c>
      <c r="D34" s="35">
        <v>699778</v>
      </c>
      <c r="E34" s="35">
        <v>1537449</v>
      </c>
      <c r="F34" s="35">
        <v>51569</v>
      </c>
      <c r="G34" s="35">
        <v>1317371</v>
      </c>
      <c r="H34" s="35">
        <v>663427</v>
      </c>
      <c r="I34" s="35">
        <v>855644</v>
      </c>
      <c r="J34" s="35">
        <v>195160</v>
      </c>
      <c r="K34" s="35">
        <v>143000</v>
      </c>
      <c r="L34" s="35">
        <v>1013994</v>
      </c>
      <c r="M34" s="35">
        <v>0</v>
      </c>
      <c r="N34" s="35">
        <v>368226</v>
      </c>
      <c r="O34" s="35">
        <v>202136</v>
      </c>
      <c r="P34" s="35">
        <v>152934</v>
      </c>
      <c r="Q34" s="35">
        <v>0</v>
      </c>
      <c r="R34" s="35">
        <v>13156</v>
      </c>
      <c r="S34" s="35">
        <v>0</v>
      </c>
      <c r="T34" s="35">
        <v>0</v>
      </c>
      <c r="U34" s="35">
        <v>0</v>
      </c>
      <c r="V34" s="35">
        <v>0</v>
      </c>
    </row>
    <row r="35" spans="1:22" ht="15" customHeight="1" x14ac:dyDescent="0.2">
      <c r="A35" s="29" t="s">
        <v>61</v>
      </c>
      <c r="B35" s="29">
        <v>100</v>
      </c>
      <c r="C35" s="47">
        <f>C34/B34*100</f>
        <v>16.452842818366662</v>
      </c>
      <c r="D35" s="47">
        <f>D34/B34*100</f>
        <v>9.5128513853678278</v>
      </c>
      <c r="E35" s="47">
        <f>E34/B34*100</f>
        <v>20.900233859284491</v>
      </c>
      <c r="F35" s="47">
        <f>F34/B34*100</f>
        <v>0.70103408951415103</v>
      </c>
      <c r="G35" s="47">
        <f>G34/B34*100</f>
        <v>17.908471747316153</v>
      </c>
      <c r="H35" s="47">
        <f>H34/B34*100</f>
        <v>9.0186922938995266</v>
      </c>
      <c r="I35" s="47">
        <f>I34/B34*100</f>
        <v>11.631709214610449</v>
      </c>
      <c r="J35" s="47">
        <f>J34/B34*100</f>
        <v>2.6530243539642364</v>
      </c>
      <c r="K35" s="47">
        <f>K34/B34*100</f>
        <v>1.9439561519619071</v>
      </c>
      <c r="L35" s="47">
        <f>L34/B34*100</f>
        <v>13.784334785681555</v>
      </c>
      <c r="M35" s="69">
        <f>M34/E34*100</f>
        <v>0</v>
      </c>
      <c r="N35" s="47">
        <f>N34/B34*100</f>
        <v>5.0057006854008756</v>
      </c>
      <c r="O35" s="47">
        <f>O34/B34*100</f>
        <v>2.7478567883424621</v>
      </c>
      <c r="P35" s="47">
        <f>P34/B34*100</f>
        <v>2.0789999310779184</v>
      </c>
      <c r="Q35" s="69">
        <f>Q34/H34*100</f>
        <v>0</v>
      </c>
      <c r="R35" s="47">
        <f>R34/B34*100</f>
        <v>0.17884396598049546</v>
      </c>
      <c r="S35" s="29">
        <f>S34/K34*100</f>
        <v>0</v>
      </c>
      <c r="T35" s="29">
        <f>T34/K34*100</f>
        <v>0</v>
      </c>
      <c r="U35" s="29">
        <f>U34/K34*100</f>
        <v>0</v>
      </c>
      <c r="V35" s="29">
        <f>V34/N34*100</f>
        <v>0</v>
      </c>
    </row>
    <row r="36" spans="1:22" ht="15" customHeight="1" x14ac:dyDescent="0.2">
      <c r="A36" s="29" t="s">
        <v>110</v>
      </c>
      <c r="B36" s="64">
        <v>7548668</v>
      </c>
      <c r="C36" s="64">
        <v>1172789</v>
      </c>
      <c r="D36" s="64">
        <v>673084</v>
      </c>
      <c r="E36" s="64">
        <v>1444256</v>
      </c>
      <c r="F36" s="64">
        <v>12930</v>
      </c>
      <c r="G36" s="64">
        <v>1353015</v>
      </c>
      <c r="H36" s="64">
        <v>651593</v>
      </c>
      <c r="I36" s="64">
        <v>829743</v>
      </c>
      <c r="J36" s="64">
        <v>232133</v>
      </c>
      <c r="K36" s="64">
        <v>143000</v>
      </c>
      <c r="L36" s="64">
        <v>1065218</v>
      </c>
      <c r="M36" s="64">
        <v>0</v>
      </c>
      <c r="N36" s="64">
        <v>643991</v>
      </c>
      <c r="O36" s="64">
        <v>232471</v>
      </c>
      <c r="P36" s="64">
        <v>399706</v>
      </c>
      <c r="Q36" s="64">
        <v>0</v>
      </c>
      <c r="R36" s="64">
        <v>11814</v>
      </c>
      <c r="S36" s="64">
        <v>0</v>
      </c>
      <c r="T36" s="64">
        <v>0</v>
      </c>
      <c r="U36" s="64">
        <v>0</v>
      </c>
      <c r="V36" s="64">
        <v>0</v>
      </c>
    </row>
    <row r="37" spans="1:22" ht="15" customHeight="1" x14ac:dyDescent="0.2">
      <c r="A37" s="29" t="s">
        <v>61</v>
      </c>
      <c r="B37" s="29">
        <v>100</v>
      </c>
      <c r="C37" s="47">
        <f>C36/B36*100</f>
        <v>15.536370125166455</v>
      </c>
      <c r="D37" s="47">
        <f>D36/B36*100</f>
        <v>8.9165929671300947</v>
      </c>
      <c r="E37" s="47">
        <f>E36/B36*100</f>
        <v>19.13259398876729</v>
      </c>
      <c r="F37" s="47">
        <f>F36/B36*100</f>
        <v>0.17128849752035724</v>
      </c>
      <c r="G37" s="47">
        <f>G36/B36*100</f>
        <v>17.923890678461419</v>
      </c>
      <c r="H37" s="47">
        <f>H36/B36*100</f>
        <v>8.631893732775108</v>
      </c>
      <c r="I37" s="47">
        <f>I36/B36*100</f>
        <v>10.99191274540091</v>
      </c>
      <c r="J37" s="47">
        <f>J36/B36*100</f>
        <v>3.0751518016158612</v>
      </c>
      <c r="K37" s="47">
        <f>K36/B36*100</f>
        <v>1.8943739478276167</v>
      </c>
      <c r="L37" s="47">
        <f>L36/B36*100</f>
        <v>14.111337258440827</v>
      </c>
      <c r="M37" s="69">
        <f>M36/E36*100</f>
        <v>0</v>
      </c>
      <c r="N37" s="47">
        <f>N36/B36*100</f>
        <v>8.5311872240241584</v>
      </c>
      <c r="O37" s="47">
        <f>O36/B36*100</f>
        <v>3.0796294127652719</v>
      </c>
      <c r="P37" s="47">
        <f>P36/B36*100</f>
        <v>5.2950533789537433</v>
      </c>
      <c r="Q37" s="69">
        <f>Q36/H36*100</f>
        <v>0</v>
      </c>
      <c r="R37" s="47">
        <f>R36/B36*100</f>
        <v>0.1565044323051431</v>
      </c>
      <c r="S37" s="29">
        <f>S36/K36*100</f>
        <v>0</v>
      </c>
      <c r="T37" s="29">
        <f>T36/K36*100</f>
        <v>0</v>
      </c>
      <c r="U37" s="29">
        <f>U36/K36*100</f>
        <v>0</v>
      </c>
      <c r="V37" s="29">
        <f>V36/N36*100</f>
        <v>0</v>
      </c>
    </row>
    <row r="38" spans="1:22" ht="15" customHeight="1" x14ac:dyDescent="0.2">
      <c r="A38" s="29" t="s">
        <v>112</v>
      </c>
      <c r="B38" s="64">
        <v>9779926</v>
      </c>
      <c r="C38" s="64">
        <v>1126127</v>
      </c>
      <c r="D38" s="64">
        <v>636088</v>
      </c>
      <c r="E38" s="64">
        <v>1407741</v>
      </c>
      <c r="F38" s="64">
        <v>10180</v>
      </c>
      <c r="G38" s="64">
        <v>1324539</v>
      </c>
      <c r="H38" s="64">
        <v>664989</v>
      </c>
      <c r="I38" s="64">
        <v>832326</v>
      </c>
      <c r="J38" s="64">
        <v>1259810</v>
      </c>
      <c r="K38" s="64">
        <v>143000</v>
      </c>
      <c r="L38" s="64">
        <v>1059682</v>
      </c>
      <c r="M38" s="64">
        <v>0</v>
      </c>
      <c r="N38" s="64">
        <v>1945264</v>
      </c>
      <c r="O38" s="64">
        <v>639176</v>
      </c>
      <c r="P38" s="64">
        <v>1300456</v>
      </c>
      <c r="Q38" s="64">
        <v>0</v>
      </c>
      <c r="R38" s="64">
        <v>5632</v>
      </c>
      <c r="S38" s="64">
        <v>0</v>
      </c>
      <c r="T38" s="64">
        <v>0</v>
      </c>
      <c r="U38" s="64">
        <v>6268</v>
      </c>
      <c r="V38" s="64">
        <v>0</v>
      </c>
    </row>
    <row r="39" spans="1:22" ht="15" customHeight="1" x14ac:dyDescent="0.2">
      <c r="A39" s="29" t="s">
        <v>61</v>
      </c>
      <c r="B39" s="29">
        <v>100</v>
      </c>
      <c r="C39" s="47">
        <f>C38/B38*100</f>
        <v>11.514678127421414</v>
      </c>
      <c r="D39" s="47">
        <f>D38/B38*100</f>
        <v>6.5040164925583284</v>
      </c>
      <c r="E39" s="47">
        <f>E38/B38*100</f>
        <v>14.394188667685215</v>
      </c>
      <c r="F39" s="47">
        <f>F38/B38*100</f>
        <v>0.10409076714895389</v>
      </c>
      <c r="G39" s="47">
        <f>G38/B38*100</f>
        <v>13.543446034254247</v>
      </c>
      <c r="H39" s="47">
        <f>H38/B38*100</f>
        <v>6.7995299759936829</v>
      </c>
      <c r="I39" s="47">
        <f>I38/B38*100</f>
        <v>8.5105551923399005</v>
      </c>
      <c r="J39" s="47">
        <f>J38/B38*100</f>
        <v>12.881590310601531</v>
      </c>
      <c r="K39" s="47">
        <f>K38/B38*100</f>
        <v>1.4621787526817687</v>
      </c>
      <c r="L39" s="47">
        <f>L38/B38*100</f>
        <v>10.835276258736517</v>
      </c>
      <c r="M39" s="69">
        <f>M38/E38*100</f>
        <v>0</v>
      </c>
      <c r="N39" s="47">
        <f>N38/B38*100</f>
        <v>19.890375448648591</v>
      </c>
      <c r="O39" s="47">
        <f>O38/B38*100</f>
        <v>6.5355913735952607</v>
      </c>
      <c r="P39" s="47">
        <f>P38/B38*100</f>
        <v>13.2971967272554</v>
      </c>
      <c r="Q39" s="69">
        <f>Q38/H38*100</f>
        <v>0</v>
      </c>
      <c r="R39" s="47">
        <f>R38/B38*100</f>
        <v>5.7587347797928123E-2</v>
      </c>
      <c r="S39" s="29">
        <f>S38/K38*100</f>
        <v>0</v>
      </c>
      <c r="T39" s="29">
        <f>T38/K38*100</f>
        <v>0</v>
      </c>
      <c r="U39" s="46">
        <f>U38/B38*100</f>
        <v>6.409046448817711E-2</v>
      </c>
      <c r="V39" s="29">
        <f>V38/N38*100</f>
        <v>0</v>
      </c>
    </row>
    <row r="40" spans="1:22" ht="15" customHeight="1" x14ac:dyDescent="0.2">
      <c r="A40" s="29" t="s">
        <v>114</v>
      </c>
      <c r="B40" s="64">
        <v>7711134</v>
      </c>
      <c r="C40" s="64">
        <v>1171661</v>
      </c>
      <c r="D40" s="64">
        <v>660087</v>
      </c>
      <c r="E40" s="64">
        <v>1430465</v>
      </c>
      <c r="F40" s="64">
        <v>10115</v>
      </c>
      <c r="G40" s="64">
        <v>1457838</v>
      </c>
      <c r="H40" s="64">
        <v>667911</v>
      </c>
      <c r="I40" s="64">
        <v>903764</v>
      </c>
      <c r="J40" s="64">
        <v>320057</v>
      </c>
      <c r="K40" s="64">
        <v>143000</v>
      </c>
      <c r="L40" s="64">
        <v>1119064</v>
      </c>
      <c r="M40" s="64">
        <v>0</v>
      </c>
      <c r="N40" s="64">
        <v>487259</v>
      </c>
      <c r="O40" s="64">
        <v>190660</v>
      </c>
      <c r="P40" s="64">
        <v>293919</v>
      </c>
      <c r="Q40" s="64">
        <v>0</v>
      </c>
      <c r="R40" s="64">
        <v>2680</v>
      </c>
      <c r="S40" s="64">
        <v>0</v>
      </c>
      <c r="T40" s="64">
        <v>0</v>
      </c>
      <c r="U40" s="64">
        <v>0</v>
      </c>
      <c r="V40" s="64">
        <v>0</v>
      </c>
    </row>
    <row r="41" spans="1:22" ht="15" customHeight="1" x14ac:dyDescent="0.2">
      <c r="A41" s="29" t="s">
        <v>61</v>
      </c>
      <c r="B41" s="29">
        <f>SUM(C41,E41,F41,G41,H41,I41,J41,K41,L41,M41,N41,U41,V41)</f>
        <v>100</v>
      </c>
      <c r="C41" s="47">
        <v>15.2</v>
      </c>
      <c r="D41" s="47">
        <v>8.6</v>
      </c>
      <c r="E41" s="47">
        <v>18.600000000000001</v>
      </c>
      <c r="F41" s="47">
        <v>0.1</v>
      </c>
      <c r="G41" s="47">
        <v>18.899999999999999</v>
      </c>
      <c r="H41" s="47">
        <v>8.6999999999999993</v>
      </c>
      <c r="I41" s="47">
        <v>11.7</v>
      </c>
      <c r="J41" s="47">
        <v>4.0999999999999996</v>
      </c>
      <c r="K41" s="47">
        <v>1.9</v>
      </c>
      <c r="L41" s="47">
        <v>14.5</v>
      </c>
      <c r="M41" s="69">
        <v>0</v>
      </c>
      <c r="N41" s="47">
        <v>6.3</v>
      </c>
      <c r="O41" s="47">
        <f>O40/B40*100</f>
        <v>2.4725286838485752</v>
      </c>
      <c r="P41" s="47">
        <f>P40/B40*100</f>
        <v>3.8116183689714118</v>
      </c>
      <c r="Q41" s="69">
        <v>0</v>
      </c>
      <c r="R41" s="47">
        <f>R40/B40*100</f>
        <v>3.4754940064587132E-2</v>
      </c>
      <c r="S41" s="69">
        <v>0</v>
      </c>
      <c r="T41" s="69">
        <v>0</v>
      </c>
      <c r="U41" s="46">
        <v>0</v>
      </c>
      <c r="V41" s="29">
        <v>0</v>
      </c>
    </row>
    <row r="42" spans="1:22" ht="15" customHeight="1" x14ac:dyDescent="0.2">
      <c r="A42" s="29" t="s">
        <v>128</v>
      </c>
      <c r="B42" s="64">
        <v>8582886</v>
      </c>
      <c r="C42" s="64">
        <v>1176675</v>
      </c>
      <c r="D42" s="64">
        <v>647620</v>
      </c>
      <c r="E42" s="64">
        <v>1674304</v>
      </c>
      <c r="F42" s="64">
        <v>7416</v>
      </c>
      <c r="G42" s="64">
        <v>1461677</v>
      </c>
      <c r="H42" s="64">
        <v>613405</v>
      </c>
      <c r="I42" s="64">
        <v>960244</v>
      </c>
      <c r="J42" s="64">
        <v>313804</v>
      </c>
      <c r="K42" s="64">
        <v>143000</v>
      </c>
      <c r="L42" s="64">
        <v>1177342</v>
      </c>
      <c r="M42" s="64">
        <v>0</v>
      </c>
      <c r="N42" s="64">
        <v>1055019</v>
      </c>
      <c r="O42" s="64">
        <v>768138</v>
      </c>
      <c r="P42" s="64">
        <v>278360</v>
      </c>
      <c r="Q42" s="64">
        <v>0</v>
      </c>
      <c r="R42" s="64">
        <v>8521</v>
      </c>
      <c r="S42" s="64">
        <v>0</v>
      </c>
      <c r="T42" s="64">
        <v>0</v>
      </c>
      <c r="U42" s="64">
        <v>0</v>
      </c>
      <c r="V42" s="64">
        <v>0</v>
      </c>
    </row>
    <row r="43" spans="1:22" ht="15" customHeight="1" x14ac:dyDescent="0.2">
      <c r="A43" s="29" t="s">
        <v>61</v>
      </c>
      <c r="B43" s="29">
        <f>SUM(C43,E43,F43,G43,H43,I43,J43,K43,L43,M43,N43,U43,V43)</f>
        <v>100.00000000000001</v>
      </c>
      <c r="C43" s="47">
        <v>13.7</v>
      </c>
      <c r="D43" s="47">
        <v>7.5</v>
      </c>
      <c r="E43" s="47">
        <v>19.5</v>
      </c>
      <c r="F43" s="47">
        <v>0.1</v>
      </c>
      <c r="G43" s="47">
        <v>17</v>
      </c>
      <c r="H43" s="47">
        <v>7.1</v>
      </c>
      <c r="I43" s="47">
        <v>11.2</v>
      </c>
      <c r="J43" s="47">
        <v>3.7</v>
      </c>
      <c r="K43" s="47">
        <v>1.7</v>
      </c>
      <c r="L43" s="47">
        <v>13.7</v>
      </c>
      <c r="M43" s="69">
        <v>0</v>
      </c>
      <c r="N43" s="47">
        <v>12.3</v>
      </c>
      <c r="O43" s="47">
        <f>O42/B42*100</f>
        <v>8.9496470068459502</v>
      </c>
      <c r="P43" s="47">
        <f>P42/B42*100</f>
        <v>3.243198150365739</v>
      </c>
      <c r="Q43" s="69">
        <v>0</v>
      </c>
      <c r="R43" s="47">
        <f>R42/B42*100</f>
        <v>9.9278960480192788E-2</v>
      </c>
      <c r="S43" s="69">
        <v>0</v>
      </c>
      <c r="T43" s="69">
        <v>0</v>
      </c>
      <c r="U43" s="46">
        <v>0</v>
      </c>
      <c r="V43" s="29">
        <v>0</v>
      </c>
    </row>
    <row r="44" spans="1:22" ht="15" customHeight="1" x14ac:dyDescent="0.2">
      <c r="A44" s="29" t="s">
        <v>91</v>
      </c>
      <c r="B44" s="64">
        <v>8106202</v>
      </c>
      <c r="C44" s="64">
        <v>1143519</v>
      </c>
      <c r="D44" s="64">
        <v>649579</v>
      </c>
      <c r="E44" s="64">
        <v>1242682</v>
      </c>
      <c r="F44" s="64">
        <v>9632</v>
      </c>
      <c r="G44" s="64">
        <v>1902212</v>
      </c>
      <c r="H44" s="64">
        <v>625415</v>
      </c>
      <c r="I44" s="64">
        <v>910928</v>
      </c>
      <c r="J44" s="64">
        <v>206061</v>
      </c>
      <c r="K44" s="64">
        <v>143000</v>
      </c>
      <c r="L44" s="64">
        <v>1132397</v>
      </c>
      <c r="M44" s="64">
        <v>0</v>
      </c>
      <c r="N44" s="64">
        <v>779098</v>
      </c>
      <c r="O44" s="64">
        <v>463739</v>
      </c>
      <c r="P44" s="64">
        <v>311587</v>
      </c>
      <c r="Q44" s="64">
        <v>0</v>
      </c>
      <c r="R44" s="64">
        <v>3772</v>
      </c>
      <c r="S44" s="64">
        <v>0</v>
      </c>
      <c r="T44" s="64">
        <v>0</v>
      </c>
      <c r="U44" s="64">
        <v>11258</v>
      </c>
      <c r="V44" s="64">
        <v>0</v>
      </c>
    </row>
    <row r="45" spans="1:22" ht="15" customHeight="1" x14ac:dyDescent="0.2">
      <c r="A45" s="29" t="s">
        <v>61</v>
      </c>
      <c r="B45" s="29">
        <f>SUM(C45,E45,F45,G45,H45,I45,J45,K45,L45,M45,N45,U45,V45)</f>
        <v>99.899999999999991</v>
      </c>
      <c r="C45" s="47">
        <v>14.1</v>
      </c>
      <c r="D45" s="47">
        <v>8</v>
      </c>
      <c r="E45" s="47">
        <v>15.3</v>
      </c>
      <c r="F45" s="47">
        <v>0.1</v>
      </c>
      <c r="G45" s="47">
        <v>23.5</v>
      </c>
      <c r="H45" s="47">
        <v>7.7</v>
      </c>
      <c r="I45" s="47">
        <v>11.2</v>
      </c>
      <c r="J45" s="47">
        <v>2.5</v>
      </c>
      <c r="K45" s="47">
        <v>1.8</v>
      </c>
      <c r="L45" s="47">
        <v>14</v>
      </c>
      <c r="M45" s="69">
        <v>0</v>
      </c>
      <c r="N45" s="47">
        <v>9.6</v>
      </c>
      <c r="O45" s="47">
        <f>O44/B44*100</f>
        <v>5.7207925487176361</v>
      </c>
      <c r="P45" s="47">
        <f>P44/B44*100</f>
        <v>3.843809961804554</v>
      </c>
      <c r="Q45" s="69">
        <v>0</v>
      </c>
      <c r="R45" s="47">
        <f>R44/B44*100</f>
        <v>4.6532272450156065E-2</v>
      </c>
      <c r="S45" s="69">
        <v>0</v>
      </c>
      <c r="T45" s="69">
        <v>0</v>
      </c>
      <c r="U45" s="46">
        <v>0.1</v>
      </c>
      <c r="V45" s="29">
        <v>0</v>
      </c>
    </row>
    <row r="46" spans="1:22" ht="15" customHeight="1" x14ac:dyDescent="0.2">
      <c r="A46" s="29" t="s">
        <v>130</v>
      </c>
      <c r="B46" s="64">
        <f>SUM(C46,E46:N46,U46:V46)</f>
        <v>8225537</v>
      </c>
      <c r="C46" s="64">
        <v>1151768</v>
      </c>
      <c r="D46" s="64">
        <v>641057</v>
      </c>
      <c r="E46" s="64">
        <v>1304683</v>
      </c>
      <c r="F46" s="64">
        <v>14151</v>
      </c>
      <c r="G46" s="64">
        <v>1932349</v>
      </c>
      <c r="H46" s="64">
        <v>640978</v>
      </c>
      <c r="I46" s="64">
        <v>854370</v>
      </c>
      <c r="J46" s="64">
        <v>100126</v>
      </c>
      <c r="K46" s="64">
        <v>143000</v>
      </c>
      <c r="L46" s="64">
        <v>1295124</v>
      </c>
      <c r="M46" s="64">
        <v>0</v>
      </c>
      <c r="N46" s="64">
        <v>785379</v>
      </c>
      <c r="O46" s="64">
        <v>326822</v>
      </c>
      <c r="P46" s="64">
        <v>445301</v>
      </c>
      <c r="Q46" s="64">
        <v>0</v>
      </c>
      <c r="R46" s="64">
        <v>13256</v>
      </c>
      <c r="S46" s="64">
        <v>0</v>
      </c>
      <c r="T46" s="64">
        <v>0</v>
      </c>
      <c r="U46" s="64">
        <v>3609</v>
      </c>
      <c r="V46" s="64">
        <v>0</v>
      </c>
    </row>
    <row r="47" spans="1:22" ht="15" customHeight="1" x14ac:dyDescent="0.2">
      <c r="A47" s="29" t="s">
        <v>61</v>
      </c>
      <c r="B47" s="64">
        <f>SUM(C47,E47:N47,U47:V47)</f>
        <v>100</v>
      </c>
      <c r="C47" s="47">
        <v>14</v>
      </c>
      <c r="D47" s="47">
        <v>7.8</v>
      </c>
      <c r="E47" s="47">
        <v>15.9</v>
      </c>
      <c r="F47" s="47">
        <v>0.2</v>
      </c>
      <c r="G47" s="47">
        <v>23.5</v>
      </c>
      <c r="H47" s="47">
        <v>7.8</v>
      </c>
      <c r="I47" s="47">
        <v>10.4</v>
      </c>
      <c r="J47" s="47">
        <v>1.2</v>
      </c>
      <c r="K47" s="47">
        <v>1.7</v>
      </c>
      <c r="L47" s="47">
        <v>15.7</v>
      </c>
      <c r="M47" s="69">
        <v>0</v>
      </c>
      <c r="N47" s="47">
        <v>9.6</v>
      </c>
      <c r="O47" s="47">
        <v>4</v>
      </c>
      <c r="P47" s="47">
        <v>5.4</v>
      </c>
      <c r="Q47" s="69">
        <v>0</v>
      </c>
      <c r="R47" s="47">
        <v>0.2</v>
      </c>
      <c r="S47" s="69">
        <v>0</v>
      </c>
      <c r="T47" s="69">
        <v>0</v>
      </c>
      <c r="U47" s="46">
        <v>0</v>
      </c>
      <c r="V47" s="29">
        <v>0</v>
      </c>
    </row>
    <row r="48" spans="1:22" ht="15" customHeight="1" x14ac:dyDescent="0.2">
      <c r="A48" s="29" t="s">
        <v>132</v>
      </c>
      <c r="B48" s="64">
        <v>9488370</v>
      </c>
      <c r="C48" s="64">
        <v>1104844</v>
      </c>
      <c r="D48" s="64">
        <v>625729</v>
      </c>
      <c r="E48" s="64">
        <v>1528331</v>
      </c>
      <c r="F48" s="64">
        <v>15090</v>
      </c>
      <c r="G48" s="64">
        <v>1850302</v>
      </c>
      <c r="H48" s="64">
        <v>639912</v>
      </c>
      <c r="I48" s="64">
        <v>854679</v>
      </c>
      <c r="J48" s="64">
        <v>175953</v>
      </c>
      <c r="K48" s="64">
        <v>143000</v>
      </c>
      <c r="L48" s="64">
        <v>1269363</v>
      </c>
      <c r="M48" s="64">
        <v>0</v>
      </c>
      <c r="N48" s="64">
        <v>1215250</v>
      </c>
      <c r="O48" s="64">
        <v>779750</v>
      </c>
      <c r="P48" s="64">
        <v>434074</v>
      </c>
      <c r="Q48" s="64">
        <v>0</v>
      </c>
      <c r="R48" s="64">
        <v>1426</v>
      </c>
      <c r="S48" s="64">
        <v>0</v>
      </c>
      <c r="T48" s="64">
        <v>0</v>
      </c>
      <c r="U48" s="64">
        <v>691646</v>
      </c>
      <c r="V48" s="64">
        <v>0</v>
      </c>
    </row>
    <row r="49" spans="1:23" ht="15" customHeight="1" x14ac:dyDescent="0.2">
      <c r="A49" s="29" t="s">
        <v>61</v>
      </c>
      <c r="B49" s="64">
        <v>100</v>
      </c>
      <c r="C49" s="47">
        <v>11.6</v>
      </c>
      <c r="D49" s="47">
        <v>6.6</v>
      </c>
      <c r="E49" s="47">
        <v>16.100000000000001</v>
      </c>
      <c r="F49" s="47">
        <v>0.2</v>
      </c>
      <c r="G49" s="47">
        <v>19.5</v>
      </c>
      <c r="H49" s="47">
        <v>6.7</v>
      </c>
      <c r="I49" s="47">
        <v>9</v>
      </c>
      <c r="J49" s="47">
        <v>1.9</v>
      </c>
      <c r="K49" s="47">
        <v>1.5</v>
      </c>
      <c r="L49" s="47">
        <v>13.4</v>
      </c>
      <c r="M49" s="69">
        <v>0</v>
      </c>
      <c r="N49" s="47">
        <v>12.8</v>
      </c>
      <c r="O49" s="47">
        <v>8.1999999999999993</v>
      </c>
      <c r="P49" s="47">
        <v>4.5999999999999996</v>
      </c>
      <c r="Q49" s="69">
        <v>0</v>
      </c>
      <c r="R49" s="47">
        <v>0</v>
      </c>
      <c r="S49" s="69">
        <v>0</v>
      </c>
      <c r="T49" s="69">
        <v>0</v>
      </c>
      <c r="U49" s="46">
        <v>7.3</v>
      </c>
      <c r="V49" s="29">
        <v>0</v>
      </c>
      <c r="W49" s="74"/>
    </row>
    <row r="50" spans="1:23" ht="15" customHeight="1" x14ac:dyDescent="0.2">
      <c r="A50" s="29" t="s">
        <v>133</v>
      </c>
      <c r="B50" s="64">
        <v>9427430</v>
      </c>
      <c r="C50" s="64">
        <v>1104174</v>
      </c>
      <c r="D50" s="64">
        <v>618058</v>
      </c>
      <c r="E50" s="64">
        <v>1529068</v>
      </c>
      <c r="F50" s="64">
        <v>12182</v>
      </c>
      <c r="G50" s="64">
        <v>1960699</v>
      </c>
      <c r="H50" s="64">
        <v>645983</v>
      </c>
      <c r="I50" s="64">
        <v>898775</v>
      </c>
      <c r="J50" s="64">
        <v>141470</v>
      </c>
      <c r="K50" s="64">
        <v>143000</v>
      </c>
      <c r="L50" s="64">
        <v>1244686</v>
      </c>
      <c r="M50" s="64">
        <v>0</v>
      </c>
      <c r="N50" s="64">
        <v>922561</v>
      </c>
      <c r="O50" s="64">
        <v>577648</v>
      </c>
      <c r="P50" s="64">
        <v>335987</v>
      </c>
      <c r="Q50" s="64">
        <v>0</v>
      </c>
      <c r="R50" s="64">
        <v>8926</v>
      </c>
      <c r="S50" s="64">
        <v>0</v>
      </c>
      <c r="T50" s="64">
        <v>0</v>
      </c>
      <c r="U50" s="64">
        <v>824832</v>
      </c>
      <c r="V50" s="64">
        <v>0</v>
      </c>
    </row>
    <row r="51" spans="1:23" ht="15" customHeight="1" x14ac:dyDescent="0.2">
      <c r="A51" s="29" t="s">
        <v>61</v>
      </c>
      <c r="B51" s="64">
        <v>100</v>
      </c>
      <c r="C51" s="47">
        <v>11.7</v>
      </c>
      <c r="D51" s="47">
        <v>6.6</v>
      </c>
      <c r="E51" s="47">
        <v>16.2</v>
      </c>
      <c r="F51" s="47">
        <v>0.1</v>
      </c>
      <c r="G51" s="47">
        <v>20.8</v>
      </c>
      <c r="H51" s="47">
        <v>6.9</v>
      </c>
      <c r="I51" s="47">
        <v>9.5</v>
      </c>
      <c r="J51" s="47">
        <v>1.5</v>
      </c>
      <c r="K51" s="47">
        <v>1.5</v>
      </c>
      <c r="L51" s="47">
        <v>13.2</v>
      </c>
      <c r="M51" s="69">
        <v>0</v>
      </c>
      <c r="N51" s="47">
        <v>9.8000000000000007</v>
      </c>
      <c r="O51" s="47">
        <v>6.1</v>
      </c>
      <c r="P51" s="47">
        <v>3.6</v>
      </c>
      <c r="Q51" s="69">
        <v>0</v>
      </c>
      <c r="R51" s="47">
        <v>0.1</v>
      </c>
      <c r="S51" s="69">
        <v>0</v>
      </c>
      <c r="T51" s="69">
        <v>0</v>
      </c>
      <c r="U51" s="46">
        <v>8.8000000000000007</v>
      </c>
      <c r="V51" s="29">
        <v>0</v>
      </c>
      <c r="W51" s="74"/>
    </row>
    <row r="52" spans="1:23" ht="15" customHeight="1" x14ac:dyDescent="0.2">
      <c r="A52" s="29" t="s">
        <v>144</v>
      </c>
      <c r="B52" s="64">
        <v>12953055</v>
      </c>
      <c r="C52" s="64">
        <v>1192864</v>
      </c>
      <c r="D52" s="64">
        <v>645374</v>
      </c>
      <c r="E52" s="64">
        <v>1516298</v>
      </c>
      <c r="F52" s="64">
        <v>14680</v>
      </c>
      <c r="G52" s="64">
        <v>2184477</v>
      </c>
      <c r="H52" s="64">
        <v>600670</v>
      </c>
      <c r="I52" s="64">
        <v>3454351</v>
      </c>
      <c r="J52" s="64">
        <v>187299</v>
      </c>
      <c r="K52" s="64">
        <v>143000</v>
      </c>
      <c r="L52" s="64">
        <v>1285728</v>
      </c>
      <c r="M52" s="64">
        <v>0</v>
      </c>
      <c r="N52" s="64">
        <v>2007978</v>
      </c>
      <c r="O52" s="64">
        <v>1314521</v>
      </c>
      <c r="P52" s="64">
        <v>685428</v>
      </c>
      <c r="Q52" s="64">
        <v>0</v>
      </c>
      <c r="R52" s="64">
        <v>8029</v>
      </c>
      <c r="S52" s="64">
        <v>0</v>
      </c>
      <c r="T52" s="64">
        <v>0</v>
      </c>
      <c r="U52" s="64">
        <v>365710</v>
      </c>
      <c r="V52" s="64">
        <v>0</v>
      </c>
    </row>
    <row r="53" spans="1:23" ht="15" customHeight="1" x14ac:dyDescent="0.2">
      <c r="A53" s="29" t="s">
        <v>61</v>
      </c>
      <c r="B53" s="64">
        <v>100</v>
      </c>
      <c r="C53" s="47">
        <v>9.1999999999999993</v>
      </c>
      <c r="D53" s="47">
        <v>5</v>
      </c>
      <c r="E53" s="47">
        <v>11.7</v>
      </c>
      <c r="F53" s="47">
        <v>0.1</v>
      </c>
      <c r="G53" s="47">
        <v>16.899999999999999</v>
      </c>
      <c r="H53" s="47">
        <v>4.5999999999999996</v>
      </c>
      <c r="I53" s="47">
        <v>26.7</v>
      </c>
      <c r="J53" s="47">
        <v>1.4</v>
      </c>
      <c r="K53" s="47">
        <v>1.1000000000000001</v>
      </c>
      <c r="L53" s="47">
        <v>9.9</v>
      </c>
      <c r="M53" s="69">
        <v>0</v>
      </c>
      <c r="N53" s="47">
        <v>15.5</v>
      </c>
      <c r="O53" s="47">
        <v>10.1</v>
      </c>
      <c r="P53" s="47">
        <v>5.3</v>
      </c>
      <c r="Q53" s="69">
        <v>0</v>
      </c>
      <c r="R53" s="47">
        <v>0.1</v>
      </c>
      <c r="S53" s="69">
        <v>0</v>
      </c>
      <c r="T53" s="69">
        <v>0</v>
      </c>
      <c r="U53" s="46">
        <v>2.9</v>
      </c>
      <c r="V53" s="29">
        <v>0</v>
      </c>
      <c r="W53" s="74"/>
    </row>
    <row r="54" spans="1:23" ht="15" customHeight="1" x14ac:dyDescent="0.2">
      <c r="A54" s="29" t="s">
        <v>147</v>
      </c>
      <c r="B54" s="64">
        <v>10487715</v>
      </c>
      <c r="C54" s="64">
        <v>1257200</v>
      </c>
      <c r="D54" s="64">
        <v>673541</v>
      </c>
      <c r="E54" s="64">
        <v>1643974</v>
      </c>
      <c r="F54" s="64">
        <v>23049</v>
      </c>
      <c r="G54" s="64">
        <v>2770729</v>
      </c>
      <c r="H54" s="64">
        <v>642104</v>
      </c>
      <c r="I54" s="64">
        <v>1022538</v>
      </c>
      <c r="J54" s="64">
        <v>422016</v>
      </c>
      <c r="K54" s="64">
        <v>143000</v>
      </c>
      <c r="L54" s="64">
        <v>1277065</v>
      </c>
      <c r="M54" s="64">
        <v>0</v>
      </c>
      <c r="N54" s="64">
        <v>1121231</v>
      </c>
      <c r="O54" s="64">
        <v>539716</v>
      </c>
      <c r="P54" s="64">
        <v>576350</v>
      </c>
      <c r="Q54" s="64">
        <v>0</v>
      </c>
      <c r="R54" s="64">
        <v>5165</v>
      </c>
      <c r="S54" s="64">
        <v>0</v>
      </c>
      <c r="T54" s="64">
        <v>0</v>
      </c>
      <c r="U54" s="64">
        <v>164809</v>
      </c>
      <c r="V54" s="64">
        <v>0</v>
      </c>
    </row>
    <row r="55" spans="1:23" ht="15" customHeight="1" x14ac:dyDescent="0.2">
      <c r="A55" s="29" t="s">
        <v>61</v>
      </c>
      <c r="B55" s="64">
        <v>100</v>
      </c>
      <c r="C55" s="47">
        <v>12</v>
      </c>
      <c r="D55" s="47">
        <v>6.4</v>
      </c>
      <c r="E55" s="47">
        <v>15.7</v>
      </c>
      <c r="F55" s="47">
        <v>0.2</v>
      </c>
      <c r="G55" s="47">
        <v>26.4</v>
      </c>
      <c r="H55" s="47">
        <v>6.1</v>
      </c>
      <c r="I55" s="47">
        <v>9.6999999999999993</v>
      </c>
      <c r="J55" s="47">
        <v>4</v>
      </c>
      <c r="K55" s="47">
        <v>1.4</v>
      </c>
      <c r="L55" s="47">
        <v>12.2</v>
      </c>
      <c r="M55" s="69">
        <v>0</v>
      </c>
      <c r="N55" s="47">
        <v>10.7</v>
      </c>
      <c r="O55" s="47">
        <v>5.0999999999999996</v>
      </c>
      <c r="P55" s="47">
        <v>5.5</v>
      </c>
      <c r="Q55" s="69">
        <v>0</v>
      </c>
      <c r="R55" s="47">
        <v>0.1</v>
      </c>
      <c r="S55" s="69">
        <v>0</v>
      </c>
      <c r="T55" s="69">
        <v>0</v>
      </c>
      <c r="U55" s="46">
        <v>1.6</v>
      </c>
      <c r="V55" s="29">
        <v>0</v>
      </c>
      <c r="W55" s="74"/>
    </row>
    <row r="56" spans="1:23" ht="15" customHeight="1" x14ac:dyDescent="0.2">
      <c r="A56" s="29" t="s">
        <v>119</v>
      </c>
      <c r="B56" s="64">
        <v>10131923</v>
      </c>
      <c r="C56" s="64">
        <v>1238116</v>
      </c>
      <c r="D56" s="64">
        <v>671772</v>
      </c>
      <c r="E56" s="64">
        <v>1870071</v>
      </c>
      <c r="F56" s="64">
        <v>24786</v>
      </c>
      <c r="G56" s="64">
        <v>2524766</v>
      </c>
      <c r="H56" s="64">
        <v>720758</v>
      </c>
      <c r="I56" s="64">
        <v>1490290</v>
      </c>
      <c r="J56" s="64">
        <v>339664</v>
      </c>
      <c r="K56" s="64">
        <v>143000</v>
      </c>
      <c r="L56" s="64">
        <v>990886</v>
      </c>
      <c r="M56" s="64">
        <v>0</v>
      </c>
      <c r="N56" s="64">
        <v>734777</v>
      </c>
      <c r="O56" s="64">
        <v>279142</v>
      </c>
      <c r="P56" s="64">
        <v>450209</v>
      </c>
      <c r="Q56" s="64">
        <v>0</v>
      </c>
      <c r="R56" s="64">
        <v>5426</v>
      </c>
      <c r="S56" s="64">
        <v>0</v>
      </c>
      <c r="T56" s="64">
        <v>0</v>
      </c>
      <c r="U56" s="64">
        <v>54809</v>
      </c>
      <c r="V56" s="64">
        <v>0</v>
      </c>
    </row>
    <row r="57" spans="1:23" ht="15" customHeight="1" x14ac:dyDescent="0.2">
      <c r="A57" s="29" t="s">
        <v>61</v>
      </c>
      <c r="B57" s="64">
        <v>100</v>
      </c>
      <c r="C57" s="47">
        <v>12.2</v>
      </c>
      <c r="D57" s="47">
        <v>6.6</v>
      </c>
      <c r="E57" s="47">
        <v>18.5</v>
      </c>
      <c r="F57" s="47">
        <v>0.2</v>
      </c>
      <c r="G57" s="47">
        <v>24.9</v>
      </c>
      <c r="H57" s="47">
        <v>7.1</v>
      </c>
      <c r="I57" s="47">
        <v>14.7</v>
      </c>
      <c r="J57" s="47">
        <v>3.4</v>
      </c>
      <c r="K57" s="47">
        <v>1.4</v>
      </c>
      <c r="L57" s="47">
        <v>9.8000000000000007</v>
      </c>
      <c r="M57" s="69">
        <v>0</v>
      </c>
      <c r="N57" s="47">
        <v>7.3</v>
      </c>
      <c r="O57" s="47">
        <v>2.8</v>
      </c>
      <c r="P57" s="47">
        <v>4.4000000000000004</v>
      </c>
      <c r="Q57" s="69">
        <v>0</v>
      </c>
      <c r="R57" s="47">
        <v>0.1</v>
      </c>
      <c r="S57" s="69">
        <v>0</v>
      </c>
      <c r="T57" s="69">
        <v>0</v>
      </c>
      <c r="U57" s="46">
        <v>0.5</v>
      </c>
      <c r="V57" s="29">
        <v>0</v>
      </c>
      <c r="W57" s="74"/>
    </row>
    <row r="58" spans="1:23" ht="15" customHeight="1" x14ac:dyDescent="0.2">
      <c r="A58" s="87" t="s">
        <v>145</v>
      </c>
      <c r="B58" s="90">
        <v>10186218</v>
      </c>
      <c r="C58" s="90">
        <v>1337506</v>
      </c>
      <c r="D58" s="90">
        <v>730870</v>
      </c>
      <c r="E58" s="90">
        <v>1674743</v>
      </c>
      <c r="F58" s="83">
        <v>46998</v>
      </c>
      <c r="G58" s="83">
        <v>2722228</v>
      </c>
      <c r="H58" s="83">
        <v>762731</v>
      </c>
      <c r="I58" s="83">
        <v>1469452</v>
      </c>
      <c r="J58" s="83">
        <v>307728</v>
      </c>
      <c r="K58" s="83">
        <v>143000</v>
      </c>
      <c r="L58" s="83">
        <v>1022988</v>
      </c>
      <c r="M58" s="83">
        <v>0</v>
      </c>
      <c r="N58" s="83">
        <v>698844</v>
      </c>
      <c r="O58" s="83">
        <v>290319</v>
      </c>
      <c r="P58" s="83">
        <v>380492</v>
      </c>
      <c r="Q58" s="83">
        <v>0</v>
      </c>
      <c r="R58" s="83">
        <v>28033</v>
      </c>
      <c r="S58" s="83">
        <v>0</v>
      </c>
      <c r="T58" s="83">
        <v>0</v>
      </c>
      <c r="U58" s="83">
        <v>0</v>
      </c>
      <c r="V58" s="83">
        <v>0</v>
      </c>
    </row>
    <row r="59" spans="1:23" ht="15" customHeight="1" x14ac:dyDescent="0.2">
      <c r="A59" s="91" t="s">
        <v>61</v>
      </c>
      <c r="B59" s="90">
        <v>100</v>
      </c>
      <c r="C59" s="89">
        <v>13.1</v>
      </c>
      <c r="D59" s="89">
        <v>7.2</v>
      </c>
      <c r="E59" s="89">
        <v>16.399999999999999</v>
      </c>
      <c r="F59" s="84">
        <v>0.5</v>
      </c>
      <c r="G59" s="84">
        <v>26.7</v>
      </c>
      <c r="H59" s="84">
        <v>7.5</v>
      </c>
      <c r="I59" s="84">
        <v>14.4</v>
      </c>
      <c r="J59" s="84">
        <v>3</v>
      </c>
      <c r="K59" s="84">
        <v>1.4</v>
      </c>
      <c r="L59" s="84">
        <v>10.1</v>
      </c>
      <c r="M59" s="85">
        <v>0</v>
      </c>
      <c r="N59" s="84">
        <v>6.9</v>
      </c>
      <c r="O59" s="84">
        <v>2.9</v>
      </c>
      <c r="P59" s="84">
        <v>3.7</v>
      </c>
      <c r="Q59" s="85">
        <v>0</v>
      </c>
      <c r="R59" s="84">
        <v>0.3</v>
      </c>
      <c r="S59" s="85">
        <v>0</v>
      </c>
      <c r="T59" s="85">
        <v>0</v>
      </c>
      <c r="U59" s="86">
        <v>0</v>
      </c>
      <c r="V59" s="87">
        <v>0</v>
      </c>
      <c r="W59" s="74"/>
    </row>
    <row r="60" spans="1:23" ht="15.75" customHeight="1" x14ac:dyDescent="0.2"/>
    <row r="61" spans="1:23" ht="15.75" customHeight="1" x14ac:dyDescent="0.2">
      <c r="A61" s="68" t="s">
        <v>115</v>
      </c>
      <c r="O61" s="52" t="s">
        <v>6</v>
      </c>
    </row>
    <row r="62" spans="1:23" s="66" customFormat="1" ht="26.4" x14ac:dyDescent="0.2">
      <c r="A62" s="34" t="s">
        <v>96</v>
      </c>
      <c r="B62" s="34" t="s">
        <v>78</v>
      </c>
      <c r="C62" s="34" t="s">
        <v>97</v>
      </c>
      <c r="D62" s="34" t="s">
        <v>98</v>
      </c>
      <c r="E62" s="34" t="s">
        <v>99</v>
      </c>
      <c r="F62" s="34" t="s">
        <v>101</v>
      </c>
      <c r="G62" s="34" t="s">
        <v>38</v>
      </c>
      <c r="H62" s="70" t="s">
        <v>102</v>
      </c>
      <c r="I62" s="34" t="s">
        <v>41</v>
      </c>
      <c r="J62" s="34" t="s">
        <v>103</v>
      </c>
      <c r="K62" s="34" t="s">
        <v>104</v>
      </c>
      <c r="L62" s="34" t="s">
        <v>106</v>
      </c>
      <c r="M62" s="48" t="s">
        <v>129</v>
      </c>
      <c r="N62" s="34" t="s">
        <v>107</v>
      </c>
      <c r="O62" s="34" t="s">
        <v>34</v>
      </c>
    </row>
    <row r="63" spans="1:23" hidden="1" x14ac:dyDescent="0.2">
      <c r="A63" s="29" t="s">
        <v>13</v>
      </c>
      <c r="B63" s="36">
        <f t="shared" ref="B63:B72" si="0">SUM(C63:O63)</f>
        <v>6365146</v>
      </c>
      <c r="C63" s="35">
        <v>118795</v>
      </c>
      <c r="D63" s="35">
        <v>1183548</v>
      </c>
      <c r="E63" s="35">
        <v>1133688</v>
      </c>
      <c r="F63" s="35">
        <v>365960</v>
      </c>
      <c r="G63" s="35">
        <v>12020</v>
      </c>
      <c r="H63" s="35">
        <v>291214</v>
      </c>
      <c r="I63" s="35">
        <v>119089</v>
      </c>
      <c r="J63" s="35">
        <v>1034555</v>
      </c>
      <c r="K63" s="35">
        <v>500734</v>
      </c>
      <c r="L63" s="35">
        <v>981402</v>
      </c>
      <c r="M63" s="35">
        <v>36882</v>
      </c>
      <c r="N63" s="35">
        <v>587259</v>
      </c>
      <c r="O63" s="35">
        <v>0</v>
      </c>
      <c r="Q63" s="72">
        <f>C55+E55+F55+G55+H55+I55+J55+K55+L55+N55+U55</f>
        <v>100</v>
      </c>
    </row>
    <row r="64" spans="1:23" hidden="1" x14ac:dyDescent="0.2">
      <c r="A64" s="29" t="s">
        <v>61</v>
      </c>
      <c r="B64" s="36">
        <f t="shared" si="0"/>
        <v>100.00000000000001</v>
      </c>
      <c r="C64" s="43">
        <f>C63/B63*100</f>
        <v>1.8663358232474165</v>
      </c>
      <c r="D64" s="43">
        <f>D63/B63*100</f>
        <v>18.594200352984831</v>
      </c>
      <c r="E64" s="43">
        <f>E63/B63*100</f>
        <v>17.810871895161558</v>
      </c>
      <c r="F64" s="43">
        <f>F63/B63*100</f>
        <v>5.7494360694947133</v>
      </c>
      <c r="G64" s="47">
        <f>G63/B63*100</f>
        <v>0.18884091582502585</v>
      </c>
      <c r="H64" s="43">
        <f>H63/B63*100</f>
        <v>4.5751346473435168</v>
      </c>
      <c r="I64" s="43">
        <f>I63/B63*100</f>
        <v>1.8709547275113563</v>
      </c>
      <c r="J64" s="43">
        <f>J63/B63*100</f>
        <v>16.253437077484161</v>
      </c>
      <c r="K64" s="43">
        <f>K63/B63*100</f>
        <v>7.8668109105431361</v>
      </c>
      <c r="L64" s="43">
        <f>L63/B63*100</f>
        <v>15.418373749793012</v>
      </c>
      <c r="M64" s="43">
        <f>M63/B63*100</f>
        <v>0.57943682674364427</v>
      </c>
      <c r="N64" s="43">
        <f>N63/B63*100</f>
        <v>9.2261670038676247</v>
      </c>
      <c r="O64" s="29">
        <f>O63/B63*100</f>
        <v>0</v>
      </c>
      <c r="Q64" s="72">
        <f>C56+E56+F56+G56+H56+I56+J56+K56+L56+N56+U56</f>
        <v>10131923</v>
      </c>
    </row>
    <row r="65" spans="1:17" hidden="1" x14ac:dyDescent="0.2">
      <c r="A65" s="29" t="s">
        <v>16</v>
      </c>
      <c r="B65" s="36">
        <f t="shared" si="0"/>
        <v>6487337</v>
      </c>
      <c r="C65" s="35">
        <v>123175</v>
      </c>
      <c r="D65" s="35">
        <v>1116001</v>
      </c>
      <c r="E65" s="35">
        <v>1228412</v>
      </c>
      <c r="F65" s="35">
        <v>349431</v>
      </c>
      <c r="G65" s="35">
        <v>14020</v>
      </c>
      <c r="H65" s="35">
        <v>233415</v>
      </c>
      <c r="I65" s="35">
        <v>117296</v>
      </c>
      <c r="J65" s="35">
        <v>1272861</v>
      </c>
      <c r="K65" s="35">
        <v>353757</v>
      </c>
      <c r="L65" s="35">
        <v>1023226</v>
      </c>
      <c r="M65" s="35">
        <v>31251</v>
      </c>
      <c r="N65" s="35">
        <v>624492</v>
      </c>
      <c r="O65" s="35">
        <v>0</v>
      </c>
      <c r="Q65" s="72">
        <f>C57+E57+F57+G57+H57+I57+J57+K57+L57+N57+U57</f>
        <v>100</v>
      </c>
    </row>
    <row r="66" spans="1:17" hidden="1" x14ac:dyDescent="0.2">
      <c r="A66" s="29" t="s">
        <v>61</v>
      </c>
      <c r="B66" s="36">
        <f t="shared" si="0"/>
        <v>100</v>
      </c>
      <c r="C66" s="43">
        <f>C65/B65*100</f>
        <v>1.898698957677087</v>
      </c>
      <c r="D66" s="43">
        <f>D65/B65*100</f>
        <v>17.202759776469144</v>
      </c>
      <c r="E66" s="43">
        <f>E65/B65*100</f>
        <v>18.935535490140254</v>
      </c>
      <c r="F66" s="43">
        <f>F65/B65*100</f>
        <v>5.3863549866455216</v>
      </c>
      <c r="G66" s="47">
        <f>G65/B65*100</f>
        <v>0.2161133297067811</v>
      </c>
      <c r="H66" s="43">
        <f>H65/B65*100</f>
        <v>3.5980094759991657</v>
      </c>
      <c r="I66" s="43">
        <f>I65/B65*100</f>
        <v>1.8080762568678026</v>
      </c>
      <c r="J66" s="43">
        <f>J65/B65*100</f>
        <v>19.62070106732547</v>
      </c>
      <c r="K66" s="43">
        <f>K65/B65*100</f>
        <v>5.4530387430158163</v>
      </c>
      <c r="L66" s="43">
        <f>L65/B65*100</f>
        <v>15.772666041551412</v>
      </c>
      <c r="M66" s="43">
        <f>M65/B65*100</f>
        <v>0.48172308606751896</v>
      </c>
      <c r="N66" s="43">
        <f>N65/B65*100</f>
        <v>9.6263227885340328</v>
      </c>
      <c r="O66" s="29">
        <f>O65/B65*100</f>
        <v>0</v>
      </c>
      <c r="Q66" s="72">
        <f t="shared" ref="Q66:Q76" si="1">C60+E60+F60+G60+H60+I60+J60+K60+L60+N60+U60</f>
        <v>0</v>
      </c>
    </row>
    <row r="67" spans="1:17" hidden="1" x14ac:dyDescent="0.2">
      <c r="A67" s="29" t="s">
        <v>17</v>
      </c>
      <c r="B67" s="36">
        <f t="shared" si="0"/>
        <v>6196818</v>
      </c>
      <c r="C67" s="35">
        <v>122336</v>
      </c>
      <c r="D67" s="35">
        <v>1220969</v>
      </c>
      <c r="E67" s="35">
        <v>1440706</v>
      </c>
      <c r="F67" s="35">
        <v>391446</v>
      </c>
      <c r="G67" s="35">
        <v>17020</v>
      </c>
      <c r="H67" s="35">
        <v>200483</v>
      </c>
      <c r="I67" s="35">
        <v>121576</v>
      </c>
      <c r="J67" s="35">
        <v>881409</v>
      </c>
      <c r="K67" s="35">
        <v>364690</v>
      </c>
      <c r="L67" s="35">
        <v>789023</v>
      </c>
      <c r="M67" s="35">
        <v>0</v>
      </c>
      <c r="N67" s="35">
        <v>647160</v>
      </c>
      <c r="O67" s="35">
        <v>0</v>
      </c>
      <c r="Q67" s="72">
        <f t="shared" si="1"/>
        <v>0</v>
      </c>
    </row>
    <row r="68" spans="1:17" hidden="1" x14ac:dyDescent="0.2">
      <c r="A68" s="29" t="s">
        <v>61</v>
      </c>
      <c r="B68" s="36">
        <f t="shared" si="0"/>
        <v>100</v>
      </c>
      <c r="C68" s="43">
        <f>C67/B67*100</f>
        <v>1.9741744876160636</v>
      </c>
      <c r="D68" s="43">
        <f>D67/B67*100</f>
        <v>19.703160557563574</v>
      </c>
      <c r="E68" s="43">
        <f>E67/B67*100</f>
        <v>23.249125599622257</v>
      </c>
      <c r="F68" s="43">
        <f>F67/B67*100</f>
        <v>6.3168871507925521</v>
      </c>
      <c r="G68" s="47">
        <f>G67/B67*100</f>
        <v>0.27465709013884221</v>
      </c>
      <c r="H68" s="43">
        <f>H67/B67*100</f>
        <v>3.2352571916748243</v>
      </c>
      <c r="I68" s="43">
        <f>I67/B67*100</f>
        <v>1.9619101287144467</v>
      </c>
      <c r="J68" s="43">
        <f>J67/B67*100</f>
        <v>14.223574098835886</v>
      </c>
      <c r="K68" s="43">
        <f>K67/B67*100</f>
        <v>5.885117168198259</v>
      </c>
      <c r="L68" s="43">
        <f>L67/B67*100</f>
        <v>12.732712175829594</v>
      </c>
      <c r="M68" s="43">
        <f>M67/B67*100</f>
        <v>0</v>
      </c>
      <c r="N68" s="43">
        <f>N67/B67*100</f>
        <v>10.443424351013697</v>
      </c>
      <c r="O68" s="29">
        <f>O67/B67*100</f>
        <v>0</v>
      </c>
      <c r="Q68" s="72" t="e">
        <f t="shared" si="1"/>
        <v>#VALUE!</v>
      </c>
    </row>
    <row r="69" spans="1:17" ht="15.75" hidden="1" customHeight="1" x14ac:dyDescent="0.2">
      <c r="A69" s="29" t="s">
        <v>5</v>
      </c>
      <c r="B69" s="36">
        <f t="shared" si="0"/>
        <v>7885077</v>
      </c>
      <c r="C69" s="35">
        <v>119553</v>
      </c>
      <c r="D69" s="35">
        <v>1998995</v>
      </c>
      <c r="E69" s="35">
        <v>1500974</v>
      </c>
      <c r="F69" s="35">
        <v>422910</v>
      </c>
      <c r="G69" s="35">
        <v>18020</v>
      </c>
      <c r="H69" s="35">
        <v>241858</v>
      </c>
      <c r="I69" s="35">
        <v>155871</v>
      </c>
      <c r="J69" s="35">
        <v>1041216</v>
      </c>
      <c r="K69" s="35">
        <v>361265</v>
      </c>
      <c r="L69" s="35">
        <v>784479</v>
      </c>
      <c r="M69" s="35">
        <v>64600</v>
      </c>
      <c r="N69" s="35">
        <v>1175336</v>
      </c>
      <c r="O69" s="35">
        <v>0</v>
      </c>
      <c r="Q69" s="72">
        <f t="shared" si="1"/>
        <v>5144716</v>
      </c>
    </row>
    <row r="70" spans="1:17" ht="15.75" hidden="1" customHeight="1" x14ac:dyDescent="0.2">
      <c r="A70" s="29" t="s">
        <v>61</v>
      </c>
      <c r="B70" s="36">
        <f t="shared" si="0"/>
        <v>100</v>
      </c>
      <c r="C70" s="43">
        <f>C69/B69*100</f>
        <v>1.5161931836556575</v>
      </c>
      <c r="D70" s="43">
        <f>D69/B69*100</f>
        <v>25.351623072292128</v>
      </c>
      <c r="E70" s="43">
        <f>E69/B69*100</f>
        <v>19.035628948201776</v>
      </c>
      <c r="F70" s="43">
        <f>F69/B69*100</f>
        <v>5.363422576596272</v>
      </c>
      <c r="G70" s="47">
        <f>G69/B69*100</f>
        <v>0.22853296169460363</v>
      </c>
      <c r="H70" s="43">
        <f>H69/B69*100</f>
        <v>3.0672877385978601</v>
      </c>
      <c r="I70" s="43">
        <f>I69/B69*100</f>
        <v>1.9767847542896537</v>
      </c>
      <c r="J70" s="43">
        <f>J69/B69*100</f>
        <v>13.204893243274608</v>
      </c>
      <c r="K70" s="43">
        <f>K69/B69*100</f>
        <v>4.5816293233407865</v>
      </c>
      <c r="L70" s="43">
        <f>L69/B69*100</f>
        <v>9.9489072839745258</v>
      </c>
      <c r="M70" s="43">
        <f>M69/B69*100</f>
        <v>0.81926910796178665</v>
      </c>
      <c r="N70" s="43">
        <f>N69/B69*100</f>
        <v>14.905827806120344</v>
      </c>
      <c r="O70" s="29">
        <f>O69/B69*100</f>
        <v>0</v>
      </c>
      <c r="Q70" s="72">
        <f t="shared" si="1"/>
        <v>80.826362820271527</v>
      </c>
    </row>
    <row r="71" spans="1:17" ht="15" hidden="1" customHeight="1" x14ac:dyDescent="0.2">
      <c r="A71" s="29" t="s">
        <v>93</v>
      </c>
      <c r="B71" s="36">
        <f t="shared" si="0"/>
        <v>8651606</v>
      </c>
      <c r="C71" s="35">
        <v>120654</v>
      </c>
      <c r="D71" s="35">
        <v>3773284</v>
      </c>
      <c r="E71" s="35">
        <v>1476303</v>
      </c>
      <c r="F71" s="35">
        <v>529107</v>
      </c>
      <c r="G71" s="35">
        <v>0</v>
      </c>
      <c r="H71" s="35">
        <v>98149</v>
      </c>
      <c r="I71" s="35">
        <v>147277</v>
      </c>
      <c r="J71" s="35">
        <v>924552</v>
      </c>
      <c r="K71" s="35">
        <v>368641</v>
      </c>
      <c r="L71" s="35">
        <v>728022</v>
      </c>
      <c r="M71" s="35">
        <v>0</v>
      </c>
      <c r="N71" s="35">
        <v>485617</v>
      </c>
      <c r="O71" s="35">
        <v>0</v>
      </c>
      <c r="Q71" s="72">
        <f t="shared" si="1"/>
        <v>5340085</v>
      </c>
    </row>
    <row r="72" spans="1:17" ht="15" hidden="1" customHeight="1" x14ac:dyDescent="0.2">
      <c r="A72" s="29" t="s">
        <v>61</v>
      </c>
      <c r="B72" s="36">
        <f t="shared" si="0"/>
        <v>100</v>
      </c>
      <c r="C72" s="43">
        <f>C71/B71*100</f>
        <v>1.3945850053735689</v>
      </c>
      <c r="D72" s="43">
        <f>D71/B71*100</f>
        <v>43.613682823743936</v>
      </c>
      <c r="E72" s="43">
        <f>E71/B71*100</f>
        <v>17.063918537205694</v>
      </c>
      <c r="F72" s="43">
        <f>F71/B71*100</f>
        <v>6.1157084592155488</v>
      </c>
      <c r="G72" s="47">
        <f>G71/B71*100</f>
        <v>0</v>
      </c>
      <c r="H72" s="43">
        <f>H71/B71*100</f>
        <v>1.1344598910306365</v>
      </c>
      <c r="I72" s="43">
        <f>I71/B71*100</f>
        <v>1.7023082188439926</v>
      </c>
      <c r="J72" s="43">
        <f>J71/B71*100</f>
        <v>10.686478325527075</v>
      </c>
      <c r="K72" s="43">
        <f>K71/B71*100</f>
        <v>4.2609545557206374</v>
      </c>
      <c r="L72" s="43">
        <f>L71/B71*100</f>
        <v>8.4148769604163665</v>
      </c>
      <c r="M72" s="43">
        <f>M71/B71*100</f>
        <v>0</v>
      </c>
      <c r="N72" s="43">
        <f>N71/B71*100</f>
        <v>5.6130272229225415</v>
      </c>
      <c r="O72" s="29">
        <f>O71/B71*100</f>
        <v>0</v>
      </c>
      <c r="Q72" s="72">
        <f t="shared" si="1"/>
        <v>82.31551713746336</v>
      </c>
    </row>
    <row r="73" spans="1:17" ht="15" hidden="1" customHeight="1" x14ac:dyDescent="0.2">
      <c r="A73" s="29" t="s">
        <v>94</v>
      </c>
      <c r="B73" s="36">
        <v>6768158</v>
      </c>
      <c r="C73" s="35">
        <v>119085</v>
      </c>
      <c r="D73" s="35">
        <v>1155856</v>
      </c>
      <c r="E73" s="35">
        <v>1538115</v>
      </c>
      <c r="F73" s="35">
        <v>481597</v>
      </c>
      <c r="G73" s="35">
        <v>0</v>
      </c>
      <c r="H73" s="35">
        <v>111029</v>
      </c>
      <c r="I73" s="35">
        <v>413710</v>
      </c>
      <c r="J73" s="35">
        <v>900919</v>
      </c>
      <c r="K73" s="35">
        <v>376817</v>
      </c>
      <c r="L73" s="35">
        <v>1096538</v>
      </c>
      <c r="M73" s="35">
        <v>80181</v>
      </c>
      <c r="N73" s="35">
        <v>494311</v>
      </c>
      <c r="O73" s="35">
        <v>0</v>
      </c>
      <c r="Q73" s="72">
        <f t="shared" si="1"/>
        <v>4975849</v>
      </c>
    </row>
    <row r="74" spans="1:17" ht="15" hidden="1" customHeight="1" x14ac:dyDescent="0.2">
      <c r="A74" s="29" t="s">
        <v>61</v>
      </c>
      <c r="B74" s="36">
        <f>SUM(C74:O74)</f>
        <v>99.999999999999986</v>
      </c>
      <c r="C74" s="43">
        <f>C73/B73*100</f>
        <v>1.7594890663013483</v>
      </c>
      <c r="D74" s="43">
        <f>D73/B73*100</f>
        <v>17.077851905939546</v>
      </c>
      <c r="E74" s="43">
        <f>E73/B73*100</f>
        <v>22.725754924752053</v>
      </c>
      <c r="F74" s="43">
        <f>F73/B73*100</f>
        <v>7.115628801809887</v>
      </c>
      <c r="G74" s="47">
        <f>G73/B73*100</f>
        <v>0</v>
      </c>
      <c r="H74" s="43">
        <f>H73/B73*100</f>
        <v>1.6404611121667074</v>
      </c>
      <c r="I74" s="43">
        <f>I73/B73*100</f>
        <v>6.1125937071800038</v>
      </c>
      <c r="J74" s="43">
        <f>J73/B73*100</f>
        <v>13.311140195013177</v>
      </c>
      <c r="K74" s="43">
        <f>K73/B73*100</f>
        <v>5.5674970944827233</v>
      </c>
      <c r="L74" s="43">
        <f>L73/B73*100</f>
        <v>16.201424375731179</v>
      </c>
      <c r="M74" s="43">
        <f>M73/B73*100</f>
        <v>1.1846797902767636</v>
      </c>
      <c r="N74" s="43">
        <f>N73/B73*100</f>
        <v>7.303479026346607</v>
      </c>
      <c r="O74" s="29">
        <f>O73/B73*100</f>
        <v>0</v>
      </c>
      <c r="Q74" s="72">
        <f t="shared" si="1"/>
        <v>80.296839442436408</v>
      </c>
    </row>
    <row r="75" spans="1:17" ht="15" hidden="1" customHeight="1" x14ac:dyDescent="0.2">
      <c r="A75" s="29" t="s">
        <v>68</v>
      </c>
      <c r="B75" s="36">
        <v>7158989</v>
      </c>
      <c r="C75" s="35">
        <v>120391</v>
      </c>
      <c r="D75" s="35">
        <v>1385428</v>
      </c>
      <c r="E75" s="35">
        <v>1740604</v>
      </c>
      <c r="F75" s="35">
        <v>458062</v>
      </c>
      <c r="G75" s="35">
        <v>22200</v>
      </c>
      <c r="H75" s="35">
        <v>153642</v>
      </c>
      <c r="I75" s="35">
        <v>144763</v>
      </c>
      <c r="J75" s="35">
        <v>1164109</v>
      </c>
      <c r="K75" s="35">
        <v>375794</v>
      </c>
      <c r="L75" s="35">
        <v>1073253</v>
      </c>
      <c r="M75" s="35">
        <v>1056</v>
      </c>
      <c r="N75" s="35">
        <v>519687</v>
      </c>
      <c r="O75" s="35">
        <v>0</v>
      </c>
      <c r="Q75" s="72">
        <f t="shared" si="1"/>
        <v>5821482</v>
      </c>
    </row>
    <row r="76" spans="1:17" ht="15" hidden="1" customHeight="1" x14ac:dyDescent="0.2">
      <c r="A76" s="29" t="s">
        <v>61</v>
      </c>
      <c r="B76" s="36">
        <f>SUM(C76:O76)</f>
        <v>100</v>
      </c>
      <c r="C76" s="43">
        <f>C75/B75*100</f>
        <v>1.681676002016486</v>
      </c>
      <c r="D76" s="43">
        <f>D75/B75*100</f>
        <v>19.352285636980305</v>
      </c>
      <c r="E76" s="43">
        <f>E75/B75*100</f>
        <v>24.313544831539762</v>
      </c>
      <c r="F76" s="43">
        <f>F75/B75*100</f>
        <v>6.3984174301706567</v>
      </c>
      <c r="G76" s="47">
        <f>G75/B75*100</f>
        <v>0.31009965233917802</v>
      </c>
      <c r="H76" s="43">
        <f>H75/B75*100</f>
        <v>2.1461410263376575</v>
      </c>
      <c r="I76" s="43">
        <f>I75/B75*100</f>
        <v>2.0221151338547942</v>
      </c>
      <c r="J76" s="43">
        <f>J75/B75*100</f>
        <v>16.260801629950823</v>
      </c>
      <c r="K76" s="43">
        <f>K75/B75*100</f>
        <v>5.2492607545562651</v>
      </c>
      <c r="L76" s="43">
        <f>L75/B75*100</f>
        <v>14.991683881620716</v>
      </c>
      <c r="M76" s="43">
        <f>M75/B75*100</f>
        <v>1.4750686165323063E-2</v>
      </c>
      <c r="N76" s="43">
        <f>N75/B75*100</f>
        <v>7.2592233344680377</v>
      </c>
      <c r="O76" s="29">
        <f>O75/B75*100</f>
        <v>0</v>
      </c>
      <c r="Q76" s="72">
        <f t="shared" si="1"/>
        <v>73.829107819746085</v>
      </c>
    </row>
    <row r="77" spans="1:17" ht="15" hidden="1" customHeight="1" x14ac:dyDescent="0.2">
      <c r="A77" s="29" t="s">
        <v>23</v>
      </c>
      <c r="B77" s="36">
        <v>6616303</v>
      </c>
      <c r="C77" s="36">
        <v>111831</v>
      </c>
      <c r="D77" s="36">
        <v>1239597</v>
      </c>
      <c r="E77" s="36">
        <v>1713380</v>
      </c>
      <c r="F77" s="36">
        <v>466168</v>
      </c>
      <c r="G77" s="36">
        <v>22000</v>
      </c>
      <c r="H77" s="36">
        <v>144822</v>
      </c>
      <c r="I77" s="36">
        <v>150718</v>
      </c>
      <c r="J77" s="36">
        <v>1041416</v>
      </c>
      <c r="K77" s="36">
        <v>367619</v>
      </c>
      <c r="L77" s="36">
        <v>863592</v>
      </c>
      <c r="M77" s="36">
        <v>0</v>
      </c>
      <c r="N77" s="36">
        <v>495160</v>
      </c>
      <c r="O77" s="36">
        <v>0</v>
      </c>
      <c r="Q77" s="72"/>
    </row>
    <row r="78" spans="1:17" ht="15" hidden="1" customHeight="1" x14ac:dyDescent="0.2">
      <c r="A78" s="29" t="s">
        <v>61</v>
      </c>
      <c r="B78" s="36">
        <f>SUM(C78:O78)</f>
        <v>99.999999999999986</v>
      </c>
      <c r="C78" s="43">
        <f>C77/B77*100</f>
        <v>1.6902339569393965</v>
      </c>
      <c r="D78" s="43">
        <f>D77/B77*100</f>
        <v>18.735493220307472</v>
      </c>
      <c r="E78" s="43">
        <f>E77/B77*100</f>
        <v>25.896335158773713</v>
      </c>
      <c r="F78" s="43">
        <f>F77/B77*100</f>
        <v>7.0457474514090412</v>
      </c>
      <c r="G78" s="47">
        <f>G77/B77*100</f>
        <v>0.33251197836616614</v>
      </c>
      <c r="H78" s="43">
        <f>H77/B77*100</f>
        <v>2.1888658968611323</v>
      </c>
      <c r="I78" s="43">
        <f>I77/B77*100</f>
        <v>2.2779791070632647</v>
      </c>
      <c r="J78" s="43">
        <f>J77/B77*100</f>
        <v>15.740149748280876</v>
      </c>
      <c r="K78" s="43">
        <f>K77/B77*100</f>
        <v>5.556260044317801</v>
      </c>
      <c r="L78" s="43">
        <f>L77/B77*100</f>
        <v>13.052485655508825</v>
      </c>
      <c r="M78" s="43">
        <f>M77/B77*100</f>
        <v>0</v>
      </c>
      <c r="N78" s="43">
        <f>N77/B77*100</f>
        <v>7.4839377821723101</v>
      </c>
      <c r="O78" s="29">
        <f>O77/B77*100</f>
        <v>0</v>
      </c>
      <c r="Q78" s="72"/>
    </row>
    <row r="79" spans="1:17" ht="15" customHeight="1" x14ac:dyDescent="0.2">
      <c r="A79" s="29" t="s">
        <v>95</v>
      </c>
      <c r="B79" s="36">
        <v>7423113</v>
      </c>
      <c r="C79" s="35">
        <v>110018</v>
      </c>
      <c r="D79" s="35">
        <v>1102809</v>
      </c>
      <c r="E79" s="35">
        <v>1839461</v>
      </c>
      <c r="F79" s="35">
        <v>741831</v>
      </c>
      <c r="G79" s="35">
        <v>23000</v>
      </c>
      <c r="H79" s="35">
        <v>148642</v>
      </c>
      <c r="I79" s="35">
        <v>169886</v>
      </c>
      <c r="J79" s="35">
        <v>1195853</v>
      </c>
      <c r="K79" s="35">
        <v>351932</v>
      </c>
      <c r="L79" s="35">
        <v>1222511</v>
      </c>
      <c r="M79" s="35">
        <v>8422</v>
      </c>
      <c r="N79" s="35">
        <v>508748</v>
      </c>
      <c r="O79" s="35">
        <v>0</v>
      </c>
      <c r="Q79" s="72"/>
    </row>
    <row r="80" spans="1:17" ht="15" customHeight="1" x14ac:dyDescent="0.2">
      <c r="A80" s="29" t="s">
        <v>61</v>
      </c>
      <c r="B80" s="36">
        <f>SUM(C80:O80)</f>
        <v>100</v>
      </c>
      <c r="C80" s="43">
        <f>C79/B79*100</f>
        <v>1.4821005688583753</v>
      </c>
      <c r="D80" s="43">
        <f>D79/B79*100</f>
        <v>14.856422096767218</v>
      </c>
      <c r="E80" s="43">
        <f>E79/B79*100</f>
        <v>24.780183192684792</v>
      </c>
      <c r="F80" s="43">
        <f>F79/B79*100</f>
        <v>9.9935296687521795</v>
      </c>
      <c r="G80" s="47">
        <f>G79/B79*100</f>
        <v>0.30984305371614307</v>
      </c>
      <c r="H80" s="43">
        <f>H79/B79*100</f>
        <v>2.0024213561076061</v>
      </c>
      <c r="I80" s="43">
        <f>I79/B79*100</f>
        <v>2.2886085662443776</v>
      </c>
      <c r="J80" s="43">
        <f>J79/B79*100</f>
        <v>16.109858491983083</v>
      </c>
      <c r="K80" s="43">
        <f>K79/B79*100</f>
        <v>4.7410298078447681</v>
      </c>
      <c r="L80" s="43">
        <f>L79/B79*100</f>
        <v>16.468980062677208</v>
      </c>
      <c r="M80" s="43">
        <f>M79/B79*100</f>
        <v>0.11345644340858074</v>
      </c>
      <c r="N80" s="43">
        <f>N79/B79*100</f>
        <v>6.8535666909556676</v>
      </c>
      <c r="O80" s="29">
        <f>O79/B79*100</f>
        <v>0</v>
      </c>
      <c r="Q80" s="72"/>
    </row>
    <row r="81" spans="1:15" ht="15" customHeight="1" x14ac:dyDescent="0.2">
      <c r="A81" s="29" t="s">
        <v>71</v>
      </c>
      <c r="B81" s="36">
        <v>6424216</v>
      </c>
      <c r="C81" s="36">
        <v>112664</v>
      </c>
      <c r="D81" s="36">
        <v>979680</v>
      </c>
      <c r="E81" s="36">
        <v>1703882</v>
      </c>
      <c r="F81" s="36">
        <v>750467</v>
      </c>
      <c r="G81" s="36">
        <v>23000</v>
      </c>
      <c r="H81" s="36">
        <v>109612</v>
      </c>
      <c r="I81" s="36">
        <v>109653</v>
      </c>
      <c r="J81" s="36">
        <v>1057879</v>
      </c>
      <c r="K81" s="36">
        <v>336734</v>
      </c>
      <c r="L81" s="36">
        <v>721292</v>
      </c>
      <c r="M81" s="36">
        <v>11459</v>
      </c>
      <c r="N81" s="36">
        <v>507894</v>
      </c>
      <c r="O81" s="36">
        <v>0</v>
      </c>
    </row>
    <row r="82" spans="1:15" ht="15" customHeight="1" x14ac:dyDescent="0.2">
      <c r="A82" s="29" t="s">
        <v>61</v>
      </c>
      <c r="B82" s="36">
        <f>SUM(C82:O82)</f>
        <v>100</v>
      </c>
      <c r="C82" s="43">
        <f>C81/B81*100</f>
        <v>1.7537392889653773</v>
      </c>
      <c r="D82" s="43">
        <f>D81/B81*100</f>
        <v>15.249798574643195</v>
      </c>
      <c r="E82" s="43">
        <f>E81/B81*100</f>
        <v>26.522800603217579</v>
      </c>
      <c r="F82" s="43">
        <f>F81/B81*100</f>
        <v>11.681845691365297</v>
      </c>
      <c r="G82" s="47">
        <f>G81/B81*100</f>
        <v>0.35802034053649506</v>
      </c>
      <c r="H82" s="43">
        <f>H81/B81*100</f>
        <v>1.7062315463863604</v>
      </c>
      <c r="I82" s="43">
        <f>I81/B81*100</f>
        <v>1.7068697565586215</v>
      </c>
      <c r="J82" s="43">
        <f>J81/B81*100</f>
        <v>16.467052166365516</v>
      </c>
      <c r="K82" s="43">
        <f>K81/B81*100</f>
        <v>5.2416357108789624</v>
      </c>
      <c r="L82" s="43">
        <f>L81/B81*100</f>
        <v>11.227704672445633</v>
      </c>
      <c r="M82" s="43">
        <f>M81/B81*100</f>
        <v>0.1783719600959868</v>
      </c>
      <c r="N82" s="43">
        <f>N81/B81*100</f>
        <v>7.9059296885409829</v>
      </c>
      <c r="O82" s="29">
        <f>O81/B81*100</f>
        <v>0</v>
      </c>
    </row>
    <row r="83" spans="1:15" ht="15" customHeight="1" x14ac:dyDescent="0.2">
      <c r="A83" s="29" t="s">
        <v>72</v>
      </c>
      <c r="B83" s="36">
        <v>6235265</v>
      </c>
      <c r="C83" s="36">
        <v>109942</v>
      </c>
      <c r="D83" s="36">
        <v>905868</v>
      </c>
      <c r="E83" s="36">
        <v>2214047</v>
      </c>
      <c r="F83" s="36">
        <v>585392</v>
      </c>
      <c r="G83" s="36">
        <v>23000</v>
      </c>
      <c r="H83" s="36">
        <v>110279</v>
      </c>
      <c r="I83" s="36">
        <v>110106</v>
      </c>
      <c r="J83" s="36">
        <v>696404</v>
      </c>
      <c r="K83" s="36">
        <v>330506</v>
      </c>
      <c r="L83" s="36">
        <v>647908</v>
      </c>
      <c r="M83" s="36">
        <v>0</v>
      </c>
      <c r="N83" s="36">
        <v>501813</v>
      </c>
      <c r="O83" s="36">
        <v>0</v>
      </c>
    </row>
    <row r="84" spans="1:15" ht="15" customHeight="1" x14ac:dyDescent="0.2">
      <c r="A84" s="29" t="s">
        <v>61</v>
      </c>
      <c r="B84" s="36">
        <f>SUM(C84:O84)</f>
        <v>100.00000000000001</v>
      </c>
      <c r="C84" s="43">
        <f>C83/B83*100</f>
        <v>1.7632289886636736</v>
      </c>
      <c r="D84" s="43">
        <f>D83/B83*100</f>
        <v>14.528139541783711</v>
      </c>
      <c r="E84" s="43">
        <f>E83/B83*100</f>
        <v>35.508466761236292</v>
      </c>
      <c r="F84" s="43">
        <f>F83/B83*100</f>
        <v>9.3884061062360615</v>
      </c>
      <c r="G84" s="47">
        <f>G83/B83*100</f>
        <v>0.36886964707995568</v>
      </c>
      <c r="H84" s="43">
        <f>H83/B83*100</f>
        <v>1.7686337308839319</v>
      </c>
      <c r="I84" s="43">
        <f>I83/B83*100</f>
        <v>1.765859189625461</v>
      </c>
      <c r="J84" s="43">
        <f>J83/B83*100</f>
        <v>11.168795552394325</v>
      </c>
      <c r="K84" s="43">
        <f>K83/B83*100</f>
        <v>5.3005926772959926</v>
      </c>
      <c r="L84" s="43">
        <f>L83/B83*100</f>
        <v>10.391025882620868</v>
      </c>
      <c r="M84" s="43">
        <f>M83/B83*100</f>
        <v>0</v>
      </c>
      <c r="N84" s="43">
        <f>N83/B83*100</f>
        <v>8.0479819221797317</v>
      </c>
      <c r="O84" s="29">
        <f>O83/B83*100</f>
        <v>0</v>
      </c>
    </row>
    <row r="85" spans="1:15" ht="15" customHeight="1" x14ac:dyDescent="0.2">
      <c r="A85" s="29" t="s">
        <v>73</v>
      </c>
      <c r="B85" s="36">
        <f>SUM(C85:O85)</f>
        <v>6363925</v>
      </c>
      <c r="C85" s="36">
        <v>97861</v>
      </c>
      <c r="D85" s="36">
        <v>980474</v>
      </c>
      <c r="E85" s="36">
        <v>2033460</v>
      </c>
      <c r="F85" s="36">
        <v>550887</v>
      </c>
      <c r="G85" s="36">
        <v>23000</v>
      </c>
      <c r="H85" s="36">
        <v>110233</v>
      </c>
      <c r="I85" s="36">
        <v>111136</v>
      </c>
      <c r="J85" s="36">
        <v>628152</v>
      </c>
      <c r="K85" s="36">
        <v>363446</v>
      </c>
      <c r="L85" s="36">
        <v>925604</v>
      </c>
      <c r="M85" s="36">
        <v>0</v>
      </c>
      <c r="N85" s="36">
        <v>539672</v>
      </c>
      <c r="O85" s="36">
        <v>0</v>
      </c>
    </row>
    <row r="86" spans="1:15" ht="15" customHeight="1" x14ac:dyDescent="0.2">
      <c r="A86" s="29" t="s">
        <v>61</v>
      </c>
      <c r="B86" s="36">
        <f>SUM(C86:O86)</f>
        <v>100.00000000000001</v>
      </c>
      <c r="C86" s="43">
        <f>C85/B85*100</f>
        <v>1.5377459665222328</v>
      </c>
      <c r="D86" s="43">
        <f>D85/B85*100</f>
        <v>15.406749765278505</v>
      </c>
      <c r="E86" s="43">
        <f>E85/B85*100</f>
        <v>31.952922135317436</v>
      </c>
      <c r="F86" s="43">
        <f>F85/B85*100</f>
        <v>8.6564030845743787</v>
      </c>
      <c r="G86" s="47">
        <f>G85/B85*100</f>
        <v>0.36141217880474708</v>
      </c>
      <c r="H86" s="43">
        <f>H85/B85*100</f>
        <v>1.7321542915732038</v>
      </c>
      <c r="I86" s="43">
        <f>I85/B85*100</f>
        <v>1.7463436479845378</v>
      </c>
      <c r="J86" s="43">
        <f>J85/B85*100</f>
        <v>9.8705123017634548</v>
      </c>
      <c r="K86" s="43">
        <f>K85/B85*100</f>
        <v>5.7110352494726131</v>
      </c>
      <c r="L86" s="43">
        <f>L85/B85*100</f>
        <v>14.544546015234308</v>
      </c>
      <c r="M86" s="43">
        <f>M85/B85*100</f>
        <v>0</v>
      </c>
      <c r="N86" s="43">
        <f>N85/B85*100</f>
        <v>8.4801753634745847</v>
      </c>
      <c r="O86" s="29">
        <f>O85/B85*100</f>
        <v>0</v>
      </c>
    </row>
    <row r="87" spans="1:15" ht="15" customHeight="1" x14ac:dyDescent="0.2">
      <c r="A87" s="29" t="s">
        <v>74</v>
      </c>
      <c r="B87" s="36">
        <v>6032847</v>
      </c>
      <c r="C87" s="36">
        <v>94995</v>
      </c>
      <c r="D87" s="36">
        <v>1032422</v>
      </c>
      <c r="E87" s="36">
        <v>1780334</v>
      </c>
      <c r="F87" s="36">
        <v>580421</v>
      </c>
      <c r="G87" s="36">
        <v>23000</v>
      </c>
      <c r="H87" s="36">
        <v>121872</v>
      </c>
      <c r="I87" s="36">
        <v>101174</v>
      </c>
      <c r="J87" s="36">
        <v>771153</v>
      </c>
      <c r="K87" s="36">
        <v>321489</v>
      </c>
      <c r="L87" s="36">
        <v>627917</v>
      </c>
      <c r="M87" s="36">
        <v>0</v>
      </c>
      <c r="N87" s="36">
        <v>578070</v>
      </c>
      <c r="O87" s="36">
        <v>0</v>
      </c>
    </row>
    <row r="88" spans="1:15" ht="15" customHeight="1" x14ac:dyDescent="0.2">
      <c r="A88" s="29" t="s">
        <v>61</v>
      </c>
      <c r="B88" s="36">
        <f>SUM(C88:O88)</f>
        <v>100</v>
      </c>
      <c r="C88" s="43">
        <f>C87/B87*100</f>
        <v>1.5746296897633905</v>
      </c>
      <c r="D88" s="43">
        <f>D87/B87*100</f>
        <v>17.113346318910459</v>
      </c>
      <c r="E88" s="43">
        <f>E87/B87*100</f>
        <v>29.510677131377605</v>
      </c>
      <c r="F88" s="43">
        <f>F87/B87*100</f>
        <v>9.6210130971330781</v>
      </c>
      <c r="G88" s="47">
        <f>G87/B87*100</f>
        <v>0.38124620100592638</v>
      </c>
      <c r="H88" s="43">
        <f>H87/B87*100</f>
        <v>2.0201407395214899</v>
      </c>
      <c r="I88" s="43">
        <f>I87/B87*100</f>
        <v>1.6770523104597215</v>
      </c>
      <c r="J88" s="43">
        <f>J87/B87*100</f>
        <v>12.782571810622745</v>
      </c>
      <c r="K88" s="43">
        <f>K87/B87*100</f>
        <v>5.3289765180519248</v>
      </c>
      <c r="L88" s="43">
        <f>L87/B87*100</f>
        <v>10.408303078132098</v>
      </c>
      <c r="M88" s="43">
        <f>M87/B87*100</f>
        <v>0</v>
      </c>
      <c r="N88" s="43">
        <f>N87/B87*100</f>
        <v>9.58204310502156</v>
      </c>
      <c r="O88" s="29">
        <f>O87/B87*100</f>
        <v>0</v>
      </c>
    </row>
    <row r="89" spans="1:15" ht="15" customHeight="1" x14ac:dyDescent="0.2">
      <c r="A89" s="29" t="s">
        <v>42</v>
      </c>
      <c r="B89" s="36">
        <v>7453835</v>
      </c>
      <c r="C89" s="36">
        <v>91664</v>
      </c>
      <c r="D89" s="36">
        <v>1387640</v>
      </c>
      <c r="E89" s="36">
        <v>2216113</v>
      </c>
      <c r="F89" s="36">
        <v>580991</v>
      </c>
      <c r="G89" s="36">
        <v>23000</v>
      </c>
      <c r="H89" s="36">
        <v>149767</v>
      </c>
      <c r="I89" s="36">
        <v>113237</v>
      </c>
      <c r="J89" s="36">
        <v>1127250</v>
      </c>
      <c r="K89" s="36">
        <v>310980</v>
      </c>
      <c r="L89" s="36">
        <v>804344</v>
      </c>
      <c r="M89" s="36">
        <v>30675</v>
      </c>
      <c r="N89" s="36">
        <v>618174</v>
      </c>
      <c r="O89" s="36">
        <v>0</v>
      </c>
    </row>
    <row r="90" spans="1:15" ht="15" customHeight="1" x14ac:dyDescent="0.2">
      <c r="A90" s="29" t="s">
        <v>61</v>
      </c>
      <c r="B90" s="36">
        <f>SUM(C90:O90)</f>
        <v>100.06882135169346</v>
      </c>
      <c r="C90" s="43">
        <f>C89/B89*100</f>
        <v>1.2297562261574075</v>
      </c>
      <c r="D90" s="43">
        <f>D89/B89*100</f>
        <v>18.616457166009177</v>
      </c>
      <c r="E90" s="43">
        <v>29.8</v>
      </c>
      <c r="F90" s="43">
        <f>F89/B89*100</f>
        <v>7.7945245635300493</v>
      </c>
      <c r="G90" s="47">
        <f>G89/B89*100</f>
        <v>0.30856599321020656</v>
      </c>
      <c r="H90" s="43">
        <f>H89/B89*100</f>
        <v>2.0092610045701309</v>
      </c>
      <c r="I90" s="43">
        <f>I89/B89*100</f>
        <v>1.5191777118758329</v>
      </c>
      <c r="J90" s="43">
        <f>J89/B89*100</f>
        <v>15.123087645487187</v>
      </c>
      <c r="K90" s="43">
        <f>K89/B89*100</f>
        <v>4.1720805464569581</v>
      </c>
      <c r="L90" s="43">
        <f>L89/B89*100</f>
        <v>10.791008923594363</v>
      </c>
      <c r="M90" s="43">
        <f>M89/B89*100</f>
        <v>0.41153312355317762</v>
      </c>
      <c r="N90" s="43">
        <f>N89/B89*100</f>
        <v>8.2933684472489659</v>
      </c>
      <c r="O90" s="29">
        <f>O89/B89*100</f>
        <v>0</v>
      </c>
    </row>
    <row r="91" spans="1:15" ht="15" customHeight="1" x14ac:dyDescent="0.2">
      <c r="A91" s="29" t="s">
        <v>75</v>
      </c>
      <c r="B91" s="33">
        <v>7436490</v>
      </c>
      <c r="C91" s="33">
        <v>91189</v>
      </c>
      <c r="D91" s="33">
        <v>1100204</v>
      </c>
      <c r="E91" s="33">
        <v>2774427</v>
      </c>
      <c r="F91" s="33">
        <v>581375</v>
      </c>
      <c r="G91" s="33">
        <v>23000</v>
      </c>
      <c r="H91" s="33">
        <v>57052</v>
      </c>
      <c r="I91" s="33">
        <v>140830</v>
      </c>
      <c r="J91" s="33">
        <v>841799</v>
      </c>
      <c r="K91" s="33">
        <v>306892</v>
      </c>
      <c r="L91" s="33">
        <v>871928</v>
      </c>
      <c r="M91" s="33">
        <v>0</v>
      </c>
      <c r="N91" s="33">
        <v>647794</v>
      </c>
      <c r="O91" s="33">
        <v>0</v>
      </c>
    </row>
    <row r="92" spans="1:15" ht="15" customHeight="1" x14ac:dyDescent="0.2">
      <c r="A92" s="29" t="s">
        <v>61</v>
      </c>
      <c r="B92" s="69">
        <f>SUM(C92:O92)</f>
        <v>100.07500608485991</v>
      </c>
      <c r="C92" s="47">
        <f>C91/B91*100</f>
        <v>1.2262371091738171</v>
      </c>
      <c r="D92" s="47">
        <f>D91/B91*100</f>
        <v>14.794667914567222</v>
      </c>
      <c r="E92" s="47">
        <f>E91/B91*100</f>
        <v>37.308286570680522</v>
      </c>
      <c r="F92" s="47">
        <f>F91/B91*100</f>
        <v>7.8178683760752721</v>
      </c>
      <c r="G92" s="47">
        <f>G91/B91*100</f>
        <v>0.30928569795696625</v>
      </c>
      <c r="H92" s="47">
        <f>H91/B91*100</f>
        <v>0.76718989738438437</v>
      </c>
      <c r="I92" s="47">
        <f>I91/B91*100</f>
        <v>1.8937697757947636</v>
      </c>
      <c r="J92" s="47">
        <f>J91/B91*100</f>
        <v>11.319843098020705</v>
      </c>
      <c r="K92" s="47">
        <f>K91/B91*100</f>
        <v>4.126839409452578</v>
      </c>
      <c r="L92" s="47">
        <v>11.8</v>
      </c>
      <c r="M92" s="47">
        <f>M91/B91*100</f>
        <v>0</v>
      </c>
      <c r="N92" s="47">
        <f>N91/B91*100</f>
        <v>8.7110182357536949</v>
      </c>
      <c r="O92" s="69">
        <f>O91/B91*100</f>
        <v>0</v>
      </c>
    </row>
    <row r="93" spans="1:15" ht="15" customHeight="1" x14ac:dyDescent="0.2">
      <c r="A93" s="29" t="s">
        <v>29</v>
      </c>
      <c r="B93" s="33">
        <v>7356133</v>
      </c>
      <c r="C93" s="33">
        <v>126505</v>
      </c>
      <c r="D93" s="33">
        <v>1167981</v>
      </c>
      <c r="E93" s="33">
        <v>2747064</v>
      </c>
      <c r="F93" s="33">
        <v>600508</v>
      </c>
      <c r="G93" s="33">
        <v>23000</v>
      </c>
      <c r="H93" s="33">
        <v>80932</v>
      </c>
      <c r="I93" s="33">
        <v>167152</v>
      </c>
      <c r="J93" s="33">
        <v>740145</v>
      </c>
      <c r="K93" s="33">
        <v>295838</v>
      </c>
      <c r="L93" s="33">
        <v>743581</v>
      </c>
      <c r="M93" s="33">
        <v>0</v>
      </c>
      <c r="N93" s="33">
        <v>663427</v>
      </c>
      <c r="O93" s="29">
        <v>0</v>
      </c>
    </row>
    <row r="94" spans="1:15" ht="15" customHeight="1" x14ac:dyDescent="0.2">
      <c r="A94" s="29" t="s">
        <v>61</v>
      </c>
      <c r="B94" s="29">
        <v>100</v>
      </c>
      <c r="C94" s="47">
        <f>C93/B93*100</f>
        <v>1.7197214895380495</v>
      </c>
      <c r="D94" s="47">
        <f>D93/B93*100</f>
        <v>15.877649302969374</v>
      </c>
      <c r="E94" s="47">
        <f>E93/B93*100</f>
        <v>37.34385987855304</v>
      </c>
      <c r="F94" s="47">
        <f>F93/B93*100</f>
        <v>8.1633651811352514</v>
      </c>
      <c r="G94" s="47">
        <f>G93/B93*100</f>
        <v>0.3126642761896774</v>
      </c>
      <c r="H94" s="47">
        <f>H93/B93*100</f>
        <v>1.1001976174166508</v>
      </c>
      <c r="I94" s="47">
        <f>I93/B93*100</f>
        <v>2.2722808301589978</v>
      </c>
      <c r="J94" s="47">
        <f>J93/B93*100</f>
        <v>10.061604378278641</v>
      </c>
      <c r="K94" s="47">
        <f>K93/B93*100</f>
        <v>4.0216510495392077</v>
      </c>
      <c r="L94" s="47">
        <f>L93/B93*100</f>
        <v>10.108313702321587</v>
      </c>
      <c r="M94" s="69">
        <f>M93/B93*100</f>
        <v>0</v>
      </c>
      <c r="N94" s="47">
        <f>N93/B93*100</f>
        <v>9.0186922938995266</v>
      </c>
      <c r="O94" s="29">
        <v>0</v>
      </c>
    </row>
    <row r="95" spans="1:15" ht="15" customHeight="1" x14ac:dyDescent="0.2">
      <c r="A95" s="29" t="s">
        <v>110</v>
      </c>
      <c r="B95" s="35">
        <v>7548668</v>
      </c>
      <c r="C95" s="35">
        <v>116931</v>
      </c>
      <c r="D95" s="35">
        <v>1185261</v>
      </c>
      <c r="E95" s="35">
        <v>2765027</v>
      </c>
      <c r="F95" s="35">
        <v>567122</v>
      </c>
      <c r="G95" s="35">
        <v>23000</v>
      </c>
      <c r="H95" s="35">
        <v>48199</v>
      </c>
      <c r="I95" s="35">
        <v>175384</v>
      </c>
      <c r="J95" s="35">
        <v>870007</v>
      </c>
      <c r="K95" s="35">
        <v>293932</v>
      </c>
      <c r="L95" s="35">
        <v>852212</v>
      </c>
      <c r="M95" s="35">
        <v>0</v>
      </c>
      <c r="N95" s="35">
        <v>651593</v>
      </c>
      <c r="O95" s="35">
        <v>0</v>
      </c>
    </row>
    <row r="96" spans="1:15" ht="15" customHeight="1" x14ac:dyDescent="0.2">
      <c r="A96" s="29" t="s">
        <v>61</v>
      </c>
      <c r="B96" s="29">
        <v>100</v>
      </c>
      <c r="C96" s="47">
        <f>C95/B95*100</f>
        <v>1.5490282524016159</v>
      </c>
      <c r="D96" s="47">
        <f>D95/B95*100</f>
        <v>15.701591327105657</v>
      </c>
      <c r="E96" s="47">
        <f>E95/B95*100</f>
        <v>36.629336460419246</v>
      </c>
      <c r="F96" s="47">
        <f>F95/B95*100</f>
        <v>7.5128751191600953</v>
      </c>
      <c r="G96" s="47">
        <f>G95/B95*100</f>
        <v>0.30468951608416212</v>
      </c>
      <c r="H96" s="47">
        <f>H95/B95*100</f>
        <v>0.63850999938002306</v>
      </c>
      <c r="I96" s="47">
        <f>I95/B95*100</f>
        <v>2.3233767864741171</v>
      </c>
      <c r="J96" s="47">
        <f>J95/B95*100</f>
        <v>11.525304861731897</v>
      </c>
      <c r="K96" s="47">
        <f>K95/B95*100</f>
        <v>3.8938260365934756</v>
      </c>
      <c r="L96" s="47">
        <f>L95/B95*100</f>
        <v>11.289567907874607</v>
      </c>
      <c r="M96" s="69">
        <f>M95/B95*100</f>
        <v>0</v>
      </c>
      <c r="N96" s="47">
        <f>N95/B95*100</f>
        <v>8.631893732775108</v>
      </c>
      <c r="O96" s="29">
        <v>0</v>
      </c>
    </row>
    <row r="97" spans="1:15" ht="15" customHeight="1" x14ac:dyDescent="0.2">
      <c r="A97" s="29" t="s">
        <v>112</v>
      </c>
      <c r="B97" s="35">
        <v>9779926</v>
      </c>
      <c r="C97" s="35">
        <v>112280</v>
      </c>
      <c r="D97" s="35">
        <v>2749022</v>
      </c>
      <c r="E97" s="35">
        <v>2717833</v>
      </c>
      <c r="F97" s="35">
        <v>560143</v>
      </c>
      <c r="G97" s="35">
        <v>23000</v>
      </c>
      <c r="H97" s="35">
        <v>58750</v>
      </c>
      <c r="I97" s="35">
        <v>173273</v>
      </c>
      <c r="J97" s="35">
        <v>984092</v>
      </c>
      <c r="K97" s="35">
        <v>325215</v>
      </c>
      <c r="L97" s="35">
        <v>911257</v>
      </c>
      <c r="M97" s="35">
        <v>6268</v>
      </c>
      <c r="N97" s="35">
        <v>664989</v>
      </c>
      <c r="O97" s="35">
        <v>493804</v>
      </c>
    </row>
    <row r="98" spans="1:15" ht="15" customHeight="1" x14ac:dyDescent="0.2">
      <c r="A98" s="29" t="s">
        <v>61</v>
      </c>
      <c r="B98" s="29">
        <v>100</v>
      </c>
      <c r="C98" s="47">
        <f>C97/B97*100</f>
        <v>1.1480659465112517</v>
      </c>
      <c r="D98" s="47">
        <f>D97/B97*100</f>
        <v>28.108822091291895</v>
      </c>
      <c r="E98" s="47">
        <f>E97/B97*100</f>
        <v>27.789913747813632</v>
      </c>
      <c r="F98" s="47">
        <f>F97/B97*100</f>
        <v>5.7274768745693985</v>
      </c>
      <c r="G98" s="47">
        <f>G97/B97*100</f>
        <v>0.23517560357818657</v>
      </c>
      <c r="H98" s="47">
        <f>H97/B97*100</f>
        <v>0.60072029174862884</v>
      </c>
      <c r="I98" s="47">
        <f>I97/B97*100</f>
        <v>1.771720972121875</v>
      </c>
      <c r="J98" s="47">
        <f>J97/B97*100</f>
        <v>10.062366525063686</v>
      </c>
      <c r="K98" s="47">
        <f>K97/B97*100</f>
        <v>3.3253319094643454</v>
      </c>
      <c r="L98" s="47">
        <f>L97/B97*100</f>
        <v>9.3176267386890252</v>
      </c>
      <c r="M98" s="69">
        <f>M97/B97*100</f>
        <v>6.409046448817711E-2</v>
      </c>
      <c r="N98" s="47">
        <f>N97/B97*100</f>
        <v>6.7995299759936829</v>
      </c>
      <c r="O98" s="47">
        <f>O97/B97*100</f>
        <v>5.0491588586662104</v>
      </c>
    </row>
    <row r="99" spans="1:15" ht="15" customHeight="1" x14ac:dyDescent="0.2">
      <c r="A99" s="29" t="s">
        <v>114</v>
      </c>
      <c r="B99" s="35">
        <v>7711134</v>
      </c>
      <c r="C99" s="35">
        <v>110818</v>
      </c>
      <c r="D99" s="35">
        <v>1209539</v>
      </c>
      <c r="E99" s="35">
        <v>3003465</v>
      </c>
      <c r="F99" s="35">
        <v>591630</v>
      </c>
      <c r="G99" s="35">
        <v>23000</v>
      </c>
      <c r="H99" s="35">
        <v>81421</v>
      </c>
      <c r="I99" s="35">
        <v>154210</v>
      </c>
      <c r="J99" s="35">
        <v>791457</v>
      </c>
      <c r="K99" s="35">
        <v>281134</v>
      </c>
      <c r="L99" s="35">
        <v>796549</v>
      </c>
      <c r="M99" s="35">
        <v>0</v>
      </c>
      <c r="N99" s="35">
        <v>667911</v>
      </c>
      <c r="O99" s="35">
        <v>0</v>
      </c>
    </row>
    <row r="100" spans="1:15" ht="15" customHeight="1" x14ac:dyDescent="0.2">
      <c r="A100" s="29" t="s">
        <v>61</v>
      </c>
      <c r="B100" s="69">
        <f>SUM(C100:O100)</f>
        <v>99.999999999999986</v>
      </c>
      <c r="C100" s="47">
        <v>1.4</v>
      </c>
      <c r="D100" s="47">
        <v>15.7</v>
      </c>
      <c r="E100" s="47">
        <v>38.9</v>
      </c>
      <c r="F100" s="47">
        <v>7.7</v>
      </c>
      <c r="G100" s="47">
        <v>0.3</v>
      </c>
      <c r="H100" s="47">
        <v>1.1000000000000001</v>
      </c>
      <c r="I100" s="47">
        <v>2</v>
      </c>
      <c r="J100" s="47">
        <v>10.3</v>
      </c>
      <c r="K100" s="47">
        <v>3.6</v>
      </c>
      <c r="L100" s="47">
        <v>10.3</v>
      </c>
      <c r="M100" s="69">
        <v>0</v>
      </c>
      <c r="N100" s="47">
        <v>8.6999999999999993</v>
      </c>
      <c r="O100" s="47">
        <v>0</v>
      </c>
    </row>
    <row r="101" spans="1:15" ht="15" customHeight="1" x14ac:dyDescent="0.2">
      <c r="A101" s="29" t="s">
        <v>128</v>
      </c>
      <c r="B101" s="35">
        <v>8582886</v>
      </c>
      <c r="C101" s="35">
        <v>119113</v>
      </c>
      <c r="D101" s="35">
        <v>1411838</v>
      </c>
      <c r="E101" s="35">
        <v>3081254</v>
      </c>
      <c r="F101" s="35">
        <v>628665</v>
      </c>
      <c r="G101" s="35">
        <v>23000</v>
      </c>
      <c r="H101" s="35">
        <v>66721</v>
      </c>
      <c r="I101" s="35">
        <v>210550</v>
      </c>
      <c r="J101" s="35">
        <v>687132</v>
      </c>
      <c r="K101" s="35">
        <v>302001</v>
      </c>
      <c r="L101" s="35">
        <v>1439207</v>
      </c>
      <c r="M101" s="35">
        <v>0</v>
      </c>
      <c r="N101" s="35">
        <v>613405</v>
      </c>
      <c r="O101" s="35">
        <v>0</v>
      </c>
    </row>
    <row r="102" spans="1:15" ht="15" customHeight="1" x14ac:dyDescent="0.2">
      <c r="A102" s="29" t="s">
        <v>61</v>
      </c>
      <c r="B102" s="69">
        <f>SUM(C102:O102)</f>
        <v>99.999999999999986</v>
      </c>
      <c r="C102" s="47">
        <v>1.4</v>
      </c>
      <c r="D102" s="47">
        <v>16.399999999999999</v>
      </c>
      <c r="E102" s="47">
        <v>35.9</v>
      </c>
      <c r="F102" s="47">
        <v>7.3</v>
      </c>
      <c r="G102" s="47">
        <v>0.3</v>
      </c>
      <c r="H102" s="47">
        <v>0.8</v>
      </c>
      <c r="I102" s="47">
        <v>2.5</v>
      </c>
      <c r="J102" s="47">
        <v>8</v>
      </c>
      <c r="K102" s="47">
        <v>3.5</v>
      </c>
      <c r="L102" s="47">
        <v>16.8</v>
      </c>
      <c r="M102" s="69">
        <v>0</v>
      </c>
      <c r="N102" s="47">
        <v>7.1</v>
      </c>
      <c r="O102" s="47">
        <v>0</v>
      </c>
    </row>
    <row r="103" spans="1:15" ht="15" customHeight="1" x14ac:dyDescent="0.2">
      <c r="A103" s="29" t="s">
        <v>91</v>
      </c>
      <c r="B103" s="35">
        <v>8106202</v>
      </c>
      <c r="C103" s="35">
        <v>112070</v>
      </c>
      <c r="D103" s="35">
        <v>1124749</v>
      </c>
      <c r="E103" s="35">
        <v>3440240</v>
      </c>
      <c r="F103" s="35">
        <v>684251</v>
      </c>
      <c r="G103" s="35">
        <v>23000</v>
      </c>
      <c r="H103" s="35">
        <v>47205</v>
      </c>
      <c r="I103" s="35">
        <v>146194</v>
      </c>
      <c r="J103" s="35">
        <v>729338</v>
      </c>
      <c r="K103" s="35">
        <v>288414</v>
      </c>
      <c r="L103" s="35">
        <v>874068</v>
      </c>
      <c r="M103" s="35">
        <v>11258</v>
      </c>
      <c r="N103" s="35">
        <v>625415</v>
      </c>
      <c r="O103" s="35">
        <v>0</v>
      </c>
    </row>
    <row r="104" spans="1:15" ht="15" customHeight="1" x14ac:dyDescent="0.2">
      <c r="A104" s="29" t="s">
        <v>61</v>
      </c>
      <c r="B104" s="69">
        <f>SUM(C104:O104)</f>
        <v>99.999999999999986</v>
      </c>
      <c r="C104" s="47">
        <v>1.4</v>
      </c>
      <c r="D104" s="47">
        <v>13.9</v>
      </c>
      <c r="E104" s="47">
        <v>42.4</v>
      </c>
      <c r="F104" s="47">
        <v>8.4</v>
      </c>
      <c r="G104" s="47">
        <v>0.3</v>
      </c>
      <c r="H104" s="47">
        <v>0.6</v>
      </c>
      <c r="I104" s="47">
        <v>1.8</v>
      </c>
      <c r="J104" s="47">
        <v>9</v>
      </c>
      <c r="K104" s="47">
        <v>3.6</v>
      </c>
      <c r="L104" s="47">
        <v>10.8</v>
      </c>
      <c r="M104" s="47">
        <v>0.1</v>
      </c>
      <c r="N104" s="47">
        <v>7.7</v>
      </c>
      <c r="O104" s="47">
        <v>0</v>
      </c>
    </row>
    <row r="105" spans="1:15" ht="15" customHeight="1" x14ac:dyDescent="0.2">
      <c r="A105" s="29" t="s">
        <v>130</v>
      </c>
      <c r="B105" s="35">
        <f>SUM(C105:O105)</f>
        <v>8225537</v>
      </c>
      <c r="C105" s="35">
        <v>112031</v>
      </c>
      <c r="D105" s="35">
        <v>1171611</v>
      </c>
      <c r="E105" s="35">
        <v>3345296</v>
      </c>
      <c r="F105" s="35">
        <v>595719</v>
      </c>
      <c r="G105" s="35">
        <v>23000</v>
      </c>
      <c r="H105" s="35">
        <v>51223</v>
      </c>
      <c r="I105" s="35">
        <v>147328</v>
      </c>
      <c r="J105" s="35">
        <v>789250</v>
      </c>
      <c r="K105" s="35">
        <v>343412</v>
      </c>
      <c r="L105" s="35">
        <v>1002080</v>
      </c>
      <c r="M105" s="35">
        <v>3609</v>
      </c>
      <c r="N105" s="35">
        <v>640978</v>
      </c>
      <c r="O105" s="35">
        <v>0</v>
      </c>
    </row>
    <row r="106" spans="1:15" ht="15" customHeight="1" x14ac:dyDescent="0.2">
      <c r="A106" s="29" t="s">
        <v>61</v>
      </c>
      <c r="B106" s="35">
        <f>SUM(C106:O106)</f>
        <v>100</v>
      </c>
      <c r="C106" s="47">
        <v>1.4</v>
      </c>
      <c r="D106" s="47">
        <v>14.2</v>
      </c>
      <c r="E106" s="47">
        <v>40.700000000000003</v>
      </c>
      <c r="F106" s="47">
        <v>7.2</v>
      </c>
      <c r="G106" s="47">
        <v>0.3</v>
      </c>
      <c r="H106" s="47">
        <v>0.6</v>
      </c>
      <c r="I106" s="47">
        <v>1.8</v>
      </c>
      <c r="J106" s="47">
        <v>9.6</v>
      </c>
      <c r="K106" s="47">
        <v>4.2</v>
      </c>
      <c r="L106" s="47">
        <v>12.2</v>
      </c>
      <c r="M106" s="47">
        <v>0</v>
      </c>
      <c r="N106" s="47">
        <v>7.8</v>
      </c>
      <c r="O106" s="47">
        <v>0</v>
      </c>
    </row>
    <row r="107" spans="1:15" ht="15" customHeight="1" x14ac:dyDescent="0.2">
      <c r="A107" s="29" t="s">
        <v>132</v>
      </c>
      <c r="B107" s="35">
        <v>9488370</v>
      </c>
      <c r="C107" s="35">
        <v>108744</v>
      </c>
      <c r="D107" s="35">
        <v>1358988</v>
      </c>
      <c r="E107" s="35">
        <v>3686934</v>
      </c>
      <c r="F107" s="35">
        <v>615777</v>
      </c>
      <c r="G107" s="35">
        <v>23000</v>
      </c>
      <c r="H107" s="35">
        <v>96678</v>
      </c>
      <c r="I107" s="35">
        <v>151788</v>
      </c>
      <c r="J107" s="35">
        <v>662151</v>
      </c>
      <c r="K107" s="35">
        <v>321454</v>
      </c>
      <c r="L107" s="35">
        <v>1131298</v>
      </c>
      <c r="M107" s="35">
        <v>691646</v>
      </c>
      <c r="N107" s="35">
        <v>639912</v>
      </c>
      <c r="O107" s="35">
        <v>0</v>
      </c>
    </row>
    <row r="108" spans="1:15" ht="15" customHeight="1" x14ac:dyDescent="0.2">
      <c r="A108" s="29" t="s">
        <v>61</v>
      </c>
      <c r="B108" s="35">
        <v>100</v>
      </c>
      <c r="C108" s="47">
        <v>1.2</v>
      </c>
      <c r="D108" s="47">
        <v>14.3</v>
      </c>
      <c r="E108" s="47">
        <v>38.9</v>
      </c>
      <c r="F108" s="47">
        <v>6.5</v>
      </c>
      <c r="G108" s="47">
        <v>0.2</v>
      </c>
      <c r="H108" s="47">
        <v>1</v>
      </c>
      <c r="I108" s="47">
        <v>1.6</v>
      </c>
      <c r="J108" s="47">
        <v>7</v>
      </c>
      <c r="K108" s="47">
        <v>3.4</v>
      </c>
      <c r="L108" s="47">
        <v>11.9</v>
      </c>
      <c r="M108" s="47">
        <v>7.3</v>
      </c>
      <c r="N108" s="47">
        <v>6.7</v>
      </c>
      <c r="O108" s="47">
        <v>0</v>
      </c>
    </row>
    <row r="109" spans="1:15" ht="15" customHeight="1" x14ac:dyDescent="0.2">
      <c r="A109" s="29" t="s">
        <v>133</v>
      </c>
      <c r="B109" s="35">
        <f>C109+D109+E109+F109+G109+H109+I109+J109+K109+L109+M109+N109</f>
        <v>9427430</v>
      </c>
      <c r="C109" s="35">
        <v>109012</v>
      </c>
      <c r="D109" s="35">
        <v>1153582</v>
      </c>
      <c r="E109" s="35">
        <v>3588455</v>
      </c>
      <c r="F109" s="35">
        <v>612715</v>
      </c>
      <c r="G109" s="35">
        <v>23000</v>
      </c>
      <c r="H109" s="35">
        <v>91882</v>
      </c>
      <c r="I109" s="35">
        <v>148134</v>
      </c>
      <c r="J109" s="35">
        <v>808014</v>
      </c>
      <c r="K109" s="35">
        <v>482130</v>
      </c>
      <c r="L109" s="35">
        <v>939691</v>
      </c>
      <c r="M109" s="35">
        <v>824832</v>
      </c>
      <c r="N109" s="35">
        <v>645983</v>
      </c>
      <c r="O109" s="35">
        <v>0</v>
      </c>
    </row>
    <row r="110" spans="1:15" ht="15" customHeight="1" x14ac:dyDescent="0.2">
      <c r="A110" s="29" t="s">
        <v>61</v>
      </c>
      <c r="B110" s="35">
        <v>100</v>
      </c>
      <c r="C110" s="47">
        <v>1.1000000000000001</v>
      </c>
      <c r="D110" s="47">
        <v>12.2</v>
      </c>
      <c r="E110" s="47">
        <v>38.1</v>
      </c>
      <c r="F110" s="47">
        <v>6.5</v>
      </c>
      <c r="G110" s="47">
        <v>0.2</v>
      </c>
      <c r="H110" s="47">
        <v>1</v>
      </c>
      <c r="I110" s="47">
        <v>1.6</v>
      </c>
      <c r="J110" s="47">
        <v>8.6</v>
      </c>
      <c r="K110" s="47">
        <v>5.0999999999999996</v>
      </c>
      <c r="L110" s="47">
        <v>10</v>
      </c>
      <c r="M110" s="47">
        <v>8.6999999999999993</v>
      </c>
      <c r="N110" s="47">
        <v>6.9</v>
      </c>
      <c r="O110" s="47">
        <v>0</v>
      </c>
    </row>
    <row r="111" spans="1:15" ht="15" customHeight="1" x14ac:dyDescent="0.2">
      <c r="A111" s="29" t="s">
        <v>144</v>
      </c>
      <c r="B111" s="35">
        <v>12953055</v>
      </c>
      <c r="C111" s="35">
        <v>102497</v>
      </c>
      <c r="D111" s="35">
        <v>3584024</v>
      </c>
      <c r="E111" s="35">
        <v>3794852</v>
      </c>
      <c r="F111" s="35">
        <v>619160</v>
      </c>
      <c r="G111" s="35">
        <v>23000</v>
      </c>
      <c r="H111" s="35">
        <v>116281</v>
      </c>
      <c r="I111" s="35">
        <v>244064</v>
      </c>
      <c r="J111" s="35">
        <v>869134</v>
      </c>
      <c r="K111" s="35">
        <v>1272390</v>
      </c>
      <c r="L111" s="35">
        <v>1361273</v>
      </c>
      <c r="M111" s="35">
        <v>365710</v>
      </c>
      <c r="N111" s="35">
        <v>600670</v>
      </c>
      <c r="O111" s="35">
        <v>0</v>
      </c>
    </row>
    <row r="112" spans="1:15" ht="15" customHeight="1" x14ac:dyDescent="0.2">
      <c r="A112" s="29" t="s">
        <v>61</v>
      </c>
      <c r="B112" s="35">
        <v>100</v>
      </c>
      <c r="C112" s="47">
        <v>0.8</v>
      </c>
      <c r="D112" s="47">
        <v>27.7</v>
      </c>
      <c r="E112" s="47">
        <v>29.3</v>
      </c>
      <c r="F112" s="47">
        <v>4.8</v>
      </c>
      <c r="G112" s="47">
        <v>0.2</v>
      </c>
      <c r="H112" s="47">
        <v>0.9</v>
      </c>
      <c r="I112" s="47">
        <v>1.9</v>
      </c>
      <c r="J112" s="47">
        <v>6.7</v>
      </c>
      <c r="K112" s="47">
        <v>9.8000000000000007</v>
      </c>
      <c r="L112" s="47">
        <v>10.5</v>
      </c>
      <c r="M112" s="47">
        <v>2.8</v>
      </c>
      <c r="N112" s="47">
        <v>4.5999999999999996</v>
      </c>
      <c r="O112" s="47">
        <v>0</v>
      </c>
    </row>
    <row r="113" spans="1:15" ht="15" customHeight="1" x14ac:dyDescent="0.2">
      <c r="A113" s="29" t="s">
        <v>147</v>
      </c>
      <c r="B113" s="35">
        <v>10487715</v>
      </c>
      <c r="C113" s="35">
        <v>103434</v>
      </c>
      <c r="D113" s="35">
        <v>1633909</v>
      </c>
      <c r="E113" s="35">
        <v>4281533</v>
      </c>
      <c r="F113" s="35">
        <v>821016</v>
      </c>
      <c r="G113" s="35">
        <v>23000</v>
      </c>
      <c r="H113" s="35">
        <v>71144</v>
      </c>
      <c r="I113" s="35">
        <v>284772</v>
      </c>
      <c r="J113" s="35">
        <v>938911</v>
      </c>
      <c r="K113" s="35">
        <v>643362</v>
      </c>
      <c r="L113" s="35">
        <v>863503</v>
      </c>
      <c r="M113" s="35">
        <v>181027</v>
      </c>
      <c r="N113" s="35">
        <v>642104</v>
      </c>
      <c r="O113" s="35">
        <v>0</v>
      </c>
    </row>
    <row r="114" spans="1:15" ht="15" customHeight="1" x14ac:dyDescent="0.2">
      <c r="A114" s="29" t="s">
        <v>61</v>
      </c>
      <c r="B114" s="35">
        <v>100</v>
      </c>
      <c r="C114" s="47">
        <v>1</v>
      </c>
      <c r="D114" s="47">
        <v>15.6</v>
      </c>
      <c r="E114" s="47">
        <v>40.799999999999997</v>
      </c>
      <c r="F114" s="47">
        <v>7.8</v>
      </c>
      <c r="G114" s="47">
        <v>0.2</v>
      </c>
      <c r="H114" s="47">
        <v>0.7</v>
      </c>
      <c r="I114" s="47">
        <v>2.7</v>
      </c>
      <c r="J114" s="47">
        <v>9</v>
      </c>
      <c r="K114" s="47">
        <v>6.2</v>
      </c>
      <c r="L114" s="47">
        <v>8.1999999999999993</v>
      </c>
      <c r="M114" s="47">
        <v>1.7</v>
      </c>
      <c r="N114" s="47">
        <v>6.1</v>
      </c>
      <c r="O114" s="47">
        <v>0</v>
      </c>
    </row>
    <row r="115" spans="1:15" ht="15" customHeight="1" x14ac:dyDescent="0.2">
      <c r="A115" s="29" t="s">
        <v>119</v>
      </c>
      <c r="B115" s="35">
        <v>10131923</v>
      </c>
      <c r="C115" s="35">
        <v>107680</v>
      </c>
      <c r="D115" s="35">
        <v>1470414</v>
      </c>
      <c r="E115" s="35">
        <v>4186622</v>
      </c>
      <c r="F115" s="35">
        <v>868157</v>
      </c>
      <c r="G115" s="35">
        <v>23000</v>
      </c>
      <c r="H115" s="35">
        <v>84298</v>
      </c>
      <c r="I115" s="35">
        <v>390791</v>
      </c>
      <c r="J115" s="35">
        <v>1038622</v>
      </c>
      <c r="K115" s="35">
        <v>372606</v>
      </c>
      <c r="L115" s="35">
        <v>814166</v>
      </c>
      <c r="M115" s="35">
        <v>54809</v>
      </c>
      <c r="N115" s="35">
        <v>720758</v>
      </c>
      <c r="O115" s="35">
        <v>0</v>
      </c>
    </row>
    <row r="116" spans="1:15" ht="15" customHeight="1" x14ac:dyDescent="0.2">
      <c r="A116" s="29" t="s">
        <v>61</v>
      </c>
      <c r="B116" s="35">
        <v>100</v>
      </c>
      <c r="C116" s="47">
        <v>1.1000000000000001</v>
      </c>
      <c r="D116" s="47">
        <v>14.5</v>
      </c>
      <c r="E116" s="47">
        <v>41.3</v>
      </c>
      <c r="F116" s="47">
        <v>8.6</v>
      </c>
      <c r="G116" s="47">
        <v>0.2</v>
      </c>
      <c r="H116" s="47">
        <v>0.8</v>
      </c>
      <c r="I116" s="47">
        <v>3.9</v>
      </c>
      <c r="J116" s="47">
        <v>10.3</v>
      </c>
      <c r="K116" s="47">
        <v>3.7</v>
      </c>
      <c r="L116" s="47">
        <v>8</v>
      </c>
      <c r="M116" s="47">
        <v>0.5</v>
      </c>
      <c r="N116" s="47">
        <v>7.1</v>
      </c>
      <c r="O116" s="47">
        <v>0</v>
      </c>
    </row>
    <row r="117" spans="1:15" ht="15" customHeight="1" x14ac:dyDescent="0.2">
      <c r="A117" s="87" t="s">
        <v>145</v>
      </c>
      <c r="B117" s="88">
        <v>10186218</v>
      </c>
      <c r="C117" s="88">
        <v>99914</v>
      </c>
      <c r="D117" s="88">
        <v>1480571</v>
      </c>
      <c r="E117" s="88">
        <v>4399622</v>
      </c>
      <c r="F117" s="88">
        <v>875808</v>
      </c>
      <c r="G117" s="88">
        <v>23000</v>
      </c>
      <c r="H117" s="88">
        <v>94540</v>
      </c>
      <c r="I117" s="88">
        <v>232017</v>
      </c>
      <c r="J117" s="88">
        <v>1009087</v>
      </c>
      <c r="K117" s="88">
        <v>313955</v>
      </c>
      <c r="L117" s="88">
        <v>894973</v>
      </c>
      <c r="M117" s="88">
        <v>0</v>
      </c>
      <c r="N117" s="88">
        <v>762731</v>
      </c>
      <c r="O117" s="88">
        <v>0</v>
      </c>
    </row>
    <row r="118" spans="1:15" ht="15" customHeight="1" x14ac:dyDescent="0.2">
      <c r="A118" s="87" t="s">
        <v>61</v>
      </c>
      <c r="B118" s="88">
        <v>100</v>
      </c>
      <c r="C118" s="89">
        <v>1</v>
      </c>
      <c r="D118" s="89">
        <v>14.5</v>
      </c>
      <c r="E118" s="89">
        <v>43.2</v>
      </c>
      <c r="F118" s="89">
        <v>8.6</v>
      </c>
      <c r="G118" s="89">
        <v>0.2</v>
      </c>
      <c r="H118" s="89">
        <v>0.9</v>
      </c>
      <c r="I118" s="89">
        <v>2.2999999999999998</v>
      </c>
      <c r="J118" s="89">
        <v>9.9</v>
      </c>
      <c r="K118" s="89">
        <v>3.1</v>
      </c>
      <c r="L118" s="89">
        <v>8.8000000000000007</v>
      </c>
      <c r="M118" s="89">
        <v>0</v>
      </c>
      <c r="N118" s="89">
        <v>7.5</v>
      </c>
      <c r="O118" s="89">
        <v>0</v>
      </c>
    </row>
  </sheetData>
  <mergeCells count="17">
    <mergeCell ref="K2:K3"/>
    <mergeCell ref="L2:L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M2:M3"/>
    <mergeCell ref="N2:N3"/>
    <mergeCell ref="U2:U3"/>
    <mergeCell ref="V2:V3"/>
    <mergeCell ref="O2:T2"/>
  </mergeCells>
  <phoneticPr fontId="3"/>
  <pageMargins left="0.39370078740157483" right="0.39370078740157483" top="0.39370078740157483" bottom="0.39370078740157483" header="0" footer="0"/>
  <pageSetup paperSize="8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財政力</vt:lpstr>
      <vt:lpstr>決算額（歳入）</vt:lpstr>
      <vt:lpstr>決算額（歳出）</vt:lpstr>
      <vt:lpstr>'決算額（歳出）'!Print_Area</vt:lpstr>
      <vt:lpstr>'決算額（歳入）'!Print_Area</vt:lpstr>
      <vt:lpstr>財政力!Print_Area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圓石　雄二</dc:creator>
  <cp:lastModifiedBy>小田</cp:lastModifiedBy>
  <cp:lastPrinted>2025-03-21T02:19:39Z</cp:lastPrinted>
  <dcterms:created xsi:type="dcterms:W3CDTF">1997-01-08T22:48:59Z</dcterms:created>
  <dcterms:modified xsi:type="dcterms:W3CDTF">2025-05-10T04:29:22Z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3.1.4.0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2025-03-19T01:02:53Z</vt:filetime>
  </property>
</Properties>
</file>